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 windowWidth="9510" windowHeight="10230" firstSheet="1" activeTab="2"/>
  </bookViews>
  <sheets>
    <sheet name="RiskSerializationData" sheetId="6" state="hidden" r:id="rId1"/>
    <sheet name="NPV Model" sheetId="2" r:id="rId2"/>
    <sheet name="Instructions" sheetId="3" r:id="rId3"/>
    <sheet name="NormalRandomNos" sheetId="7" r:id="rId4"/>
    <sheet name="@risk model" sheetId="8" r:id="rId5"/>
    <sheet name="Sheet2" sheetId="9" r:id="rId6"/>
  </sheets>
  <externalReferences>
    <externalReference r:id="rId7"/>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55</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Pal_Workbook_GUID" hidden="1">"TCVK8N1E79IQZYFT6PF6VYMX"</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45621"/>
</workbook>
</file>

<file path=xl/calcChain.xml><?xml version="1.0" encoding="utf-8"?>
<calcChain xmlns="http://schemas.openxmlformats.org/spreadsheetml/2006/main">
  <c r="A5" i="8" l="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G2" i="8"/>
  <c r="B2" i="8"/>
  <c r="F2"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H32" i="2"/>
  <c r="A33" i="2"/>
  <c r="H33" i="2"/>
  <c r="A34" i="2"/>
  <c r="H34" i="2"/>
  <c r="A35" i="2"/>
  <c r="H35" i="2"/>
  <c r="A36" i="2"/>
  <c r="H36" i="2"/>
  <c r="A37" i="2"/>
  <c r="H37" i="2"/>
  <c r="A38" i="2"/>
  <c r="H38" i="2"/>
  <c r="A39" i="2"/>
  <c r="H39" i="2"/>
  <c r="A40" i="2"/>
  <c r="H40" i="2"/>
  <c r="A41" i="2"/>
  <c r="H41" i="2"/>
  <c r="A42" i="2"/>
  <c r="H42" i="2"/>
  <c r="A43" i="2"/>
  <c r="H43" i="2"/>
  <c r="A44" i="2"/>
  <c r="H44" i="2"/>
  <c r="H48" i="2"/>
  <c r="A45" i="7"/>
  <c r="B45" i="7" s="1"/>
  <c r="A44" i="7"/>
  <c r="B44" i="7" s="1"/>
  <c r="A43" i="7"/>
  <c r="A42" i="7"/>
  <c r="B42" i="7" s="1"/>
  <c r="A41" i="7"/>
  <c r="B41" i="2" s="1"/>
  <c r="A40" i="7"/>
  <c r="A39" i="7"/>
  <c r="B39" i="7" s="1"/>
  <c r="A38" i="7"/>
  <c r="A37" i="7"/>
  <c r="A36" i="7"/>
  <c r="B36" i="7" s="1"/>
  <c r="A35" i="7"/>
  <c r="A34" i="7"/>
  <c r="A33" i="7"/>
  <c r="B33" i="2" s="1"/>
  <c r="A32" i="7"/>
  <c r="B32" i="7" s="1"/>
  <c r="A31" i="7"/>
  <c r="B31" i="7" s="1"/>
  <c r="A30" i="7"/>
  <c r="B30" i="7" s="1"/>
  <c r="A29" i="7"/>
  <c r="A28" i="7"/>
  <c r="B28" i="7" s="1"/>
  <c r="A27" i="7"/>
  <c r="A26" i="7"/>
  <c r="B26" i="7" s="1"/>
  <c r="A25" i="7"/>
  <c r="B25" i="2" s="1"/>
  <c r="A24" i="7"/>
  <c r="B24" i="7" s="1"/>
  <c r="A23" i="7"/>
  <c r="B23" i="7" s="1"/>
  <c r="A22" i="7"/>
  <c r="B22" i="7" s="1"/>
  <c r="A21" i="7"/>
  <c r="A20" i="7"/>
  <c r="B20" i="7" s="1"/>
  <c r="A19" i="7"/>
  <c r="A18" i="7"/>
  <c r="B18" i="7" s="1"/>
  <c r="A17" i="7"/>
  <c r="A16" i="7"/>
  <c r="B16" i="7" s="1"/>
  <c r="A15" i="7"/>
  <c r="B15" i="7" s="1"/>
  <c r="A14" i="7"/>
  <c r="B14" i="7" s="1"/>
  <c r="A13" i="7"/>
  <c r="B13" i="7" s="1"/>
  <c r="A12" i="7"/>
  <c r="B12" i="7" s="1"/>
  <c r="A11" i="7"/>
  <c r="A10" i="7"/>
  <c r="B10" i="7" s="1"/>
  <c r="A9" i="7"/>
  <c r="B9" i="2" s="1"/>
  <c r="A8" i="7"/>
  <c r="A7" i="7"/>
  <c r="B7" i="7" s="1"/>
  <c r="A6" i="7"/>
  <c r="B6" i="7" s="1"/>
  <c r="A5" i="7"/>
  <c r="B5" i="7" s="1"/>
  <c r="A4" i="7"/>
  <c r="B2" i="2"/>
  <c r="AN5" i="6"/>
  <c r="N3" i="6"/>
  <c r="N2" i="6"/>
  <c r="B45" i="2"/>
  <c r="G3" i="6"/>
  <c r="A3" i="6"/>
  <c r="G2" i="6"/>
  <c r="A2" i="6"/>
  <c r="A5" i="6"/>
  <c r="AG5" i="6"/>
  <c r="N28" i="8"/>
  <c r="O28" i="8"/>
  <c r="M28" i="8"/>
  <c r="P28" i="8"/>
  <c r="B41" i="7" l="1"/>
  <c r="B39" i="2"/>
  <c r="B33" i="7"/>
  <c r="B31" i="2"/>
  <c r="B9" i="7"/>
  <c r="B22" i="2"/>
  <c r="B11" i="7"/>
  <c r="B11" i="2"/>
  <c r="B27" i="7"/>
  <c r="B27" i="2"/>
  <c r="B29" i="7"/>
  <c r="B29" i="2"/>
  <c r="B35" i="7"/>
  <c r="B35" i="2"/>
  <c r="B43" i="7"/>
  <c r="B43" i="2"/>
  <c r="B23" i="2"/>
  <c r="B25" i="7"/>
  <c r="B28" i="2"/>
  <c r="B30" i="2"/>
  <c r="B10" i="2"/>
  <c r="B16" i="2"/>
  <c r="B14" i="2"/>
  <c r="B6" i="2"/>
  <c r="B12" i="2"/>
  <c r="B32" i="2"/>
  <c r="B5" i="2"/>
  <c r="B42" i="2"/>
  <c r="B26" i="2"/>
  <c r="B18" i="2"/>
  <c r="B15" i="2"/>
  <c r="B7" i="2"/>
  <c r="B44" i="2"/>
  <c r="B20" i="2"/>
  <c r="B13" i="2"/>
  <c r="B24" i="2"/>
  <c r="I32" i="8"/>
  <c r="A33" i="8"/>
  <c r="B4" i="7"/>
  <c r="B4" i="2"/>
  <c r="D4" i="2" s="1"/>
  <c r="B8" i="7"/>
  <c r="B8" i="2"/>
  <c r="B17" i="2"/>
  <c r="B17" i="7"/>
  <c r="B19" i="7"/>
  <c r="B19" i="2"/>
  <c r="B21" i="7"/>
  <c r="B21" i="2"/>
  <c r="B34" i="7"/>
  <c r="B34" i="2"/>
  <c r="B38" i="7"/>
  <c r="B38" i="2"/>
  <c r="B40" i="7"/>
  <c r="B40" i="2"/>
  <c r="B36" i="2"/>
  <c r="B37" i="7"/>
  <c r="B37" i="2"/>
  <c r="B25" i="8"/>
  <c r="B19" i="8"/>
  <c r="B42" i="8"/>
  <c r="B35" i="8"/>
  <c r="B5" i="8"/>
  <c r="B28" i="8"/>
  <c r="B23" i="8"/>
  <c r="B29" i="8"/>
  <c r="B9" i="8"/>
  <c r="B31" i="8"/>
  <c r="B33" i="8"/>
  <c r="B24" i="8"/>
  <c r="B10" i="8"/>
  <c r="B43" i="8"/>
  <c r="B13" i="8"/>
  <c r="B21" i="8"/>
  <c r="B38" i="8"/>
  <c r="B16" i="8"/>
  <c r="B39" i="8"/>
  <c r="B7" i="8"/>
  <c r="B20" i="8"/>
  <c r="B22" i="8"/>
  <c r="B40" i="8"/>
  <c r="B32" i="8"/>
  <c r="B4" i="8"/>
  <c r="B27" i="8"/>
  <c r="B18" i="8"/>
  <c r="B36" i="8"/>
  <c r="B14" i="8"/>
  <c r="B17" i="8"/>
  <c r="B6" i="8"/>
  <c r="B37" i="8"/>
  <c r="B8" i="8"/>
  <c r="B41" i="8"/>
  <c r="B11" i="8"/>
  <c r="B34" i="8"/>
  <c r="B26" i="8"/>
  <c r="B12" i="8"/>
  <c r="B15" i="8"/>
  <c r="B30" i="8"/>
  <c r="B44" i="8"/>
  <c r="B46" i="8" s="1"/>
  <c r="A34" i="8" l="1"/>
  <c r="I33" i="8"/>
  <c r="D4" i="8"/>
  <c r="D5" i="2"/>
  <c r="E4" i="2"/>
  <c r="F4" i="2" s="1"/>
  <c r="I34" i="8" l="1"/>
  <c r="A35" i="8"/>
  <c r="E5" i="2"/>
  <c r="D6" i="2"/>
  <c r="F5" i="2"/>
  <c r="D5" i="8"/>
  <c r="F4" i="8"/>
  <c r="G4" i="8" l="1"/>
  <c r="A36" i="8"/>
  <c r="I35" i="8"/>
  <c r="E6" i="2"/>
  <c r="F6" i="2" s="1"/>
  <c r="D7" i="2"/>
  <c r="D6" i="8"/>
  <c r="F5" i="8"/>
  <c r="G5" i="8" l="1"/>
  <c r="A37" i="8"/>
  <c r="I36" i="8"/>
  <c r="D8" i="2"/>
  <c r="E7" i="2"/>
  <c r="F7" i="2" s="1"/>
  <c r="D7" i="8"/>
  <c r="F6" i="8"/>
  <c r="G6" i="8" l="1"/>
  <c r="A38" i="8"/>
  <c r="I37" i="8"/>
  <c r="D8" i="8"/>
  <c r="F7" i="8"/>
  <c r="D9" i="2"/>
  <c r="E8" i="2"/>
  <c r="F8" i="2" s="1"/>
  <c r="G7" i="8" l="1"/>
  <c r="I38" i="8"/>
  <c r="A39" i="8"/>
  <c r="F8" i="8"/>
  <c r="G8" i="8" s="1"/>
  <c r="D9" i="8"/>
  <c r="E9" i="2"/>
  <c r="F9" i="2" s="1"/>
  <c r="D10" i="2"/>
  <c r="A40" i="8" l="1"/>
  <c r="I39" i="8"/>
  <c r="E10" i="2"/>
  <c r="F10" i="2" s="1"/>
  <c r="D11" i="2"/>
  <c r="D10" i="8"/>
  <c r="F9" i="8"/>
  <c r="G9" i="8" l="1"/>
  <c r="A41" i="8"/>
  <c r="I40" i="8"/>
  <c r="E11" i="2"/>
  <c r="D12" i="2"/>
  <c r="F11" i="2"/>
  <c r="D11" i="8"/>
  <c r="F10" i="8"/>
  <c r="G10" i="8" l="1"/>
  <c r="A42" i="8"/>
  <c r="I41" i="8"/>
  <c r="D12" i="8"/>
  <c r="F11" i="8"/>
  <c r="D13" i="2"/>
  <c r="E12" i="2"/>
  <c r="F12" i="2" s="1"/>
  <c r="G11" i="8" l="1"/>
  <c r="I42" i="8"/>
  <c r="A43" i="8"/>
  <c r="E13" i="2"/>
  <c r="D14" i="2"/>
  <c r="F13" i="2"/>
  <c r="F12" i="8"/>
  <c r="D13" i="8"/>
  <c r="G12" i="8"/>
  <c r="A44" i="8" l="1"/>
  <c r="I44" i="8" s="1"/>
  <c r="I43" i="8"/>
  <c r="D14" i="8"/>
  <c r="F13" i="8"/>
  <c r="D15" i="2"/>
  <c r="E14" i="2"/>
  <c r="F14" i="2" s="1"/>
  <c r="I46" i="8"/>
  <c r="G13" i="8" l="1"/>
  <c r="E15" i="2"/>
  <c r="F15" i="2" s="1"/>
  <c r="D16" i="2"/>
  <c r="D15" i="8"/>
  <c r="F14" i="8"/>
  <c r="G14" i="8" l="1"/>
  <c r="D16" i="8"/>
  <c r="F15" i="8"/>
  <c r="D17" i="2"/>
  <c r="E16" i="2"/>
  <c r="F16" i="2" s="1"/>
  <c r="G15" i="8" l="1"/>
  <c r="E17" i="2"/>
  <c r="D18" i="2"/>
  <c r="F17" i="2"/>
  <c r="D17" i="8"/>
  <c r="F16" i="8"/>
  <c r="G16" i="8" l="1"/>
  <c r="D18" i="8"/>
  <c r="F17" i="8"/>
  <c r="D19" i="2"/>
  <c r="E18" i="2"/>
  <c r="F18" i="2" s="1"/>
  <c r="G17" i="8" l="1"/>
  <c r="E19" i="2"/>
  <c r="F19" i="2" s="1"/>
  <c r="D20" i="2"/>
  <c r="D19" i="8"/>
  <c r="F18" i="8"/>
  <c r="G18" i="8" l="1"/>
  <c r="D21" i="2"/>
  <c r="E20" i="2"/>
  <c r="F20" i="2" s="1"/>
  <c r="D20" i="8"/>
  <c r="F19" i="8"/>
  <c r="G19" i="8" l="1"/>
  <c r="D21" i="8"/>
  <c r="F20" i="8"/>
  <c r="E21" i="2"/>
  <c r="F21" i="2" s="1"/>
  <c r="D22" i="2"/>
  <c r="G20" i="8" l="1"/>
  <c r="D23" i="2"/>
  <c r="E22" i="2"/>
  <c r="F22" i="2" s="1"/>
  <c r="D22" i="8"/>
  <c r="F21" i="8"/>
  <c r="G21" i="8" l="1"/>
  <c r="D23" i="8"/>
  <c r="F22" i="8"/>
  <c r="E23" i="2"/>
  <c r="F23" i="2" s="1"/>
  <c r="D24" i="2"/>
  <c r="G22" i="8" l="1"/>
  <c r="D24" i="8"/>
  <c r="F23" i="8"/>
  <c r="D25" i="2"/>
  <c r="E24" i="2"/>
  <c r="F24" i="2" s="1"/>
  <c r="G23" i="8" l="1"/>
  <c r="E25" i="2"/>
  <c r="D26" i="2"/>
  <c r="F25" i="2"/>
  <c r="F24" i="8"/>
  <c r="D25" i="8"/>
  <c r="G24" i="8"/>
  <c r="E26" i="2" l="1"/>
  <c r="F26" i="2" s="1"/>
  <c r="D27" i="2"/>
  <c r="D26" i="8"/>
  <c r="F25" i="8"/>
  <c r="G25" i="8" l="1"/>
  <c r="F26" i="8"/>
  <c r="D27" i="8"/>
  <c r="E27" i="2"/>
  <c r="F27" i="2" s="1"/>
  <c r="D28" i="2"/>
  <c r="G26" i="8" l="1"/>
  <c r="E28" i="2"/>
  <c r="F28" i="2" s="1"/>
  <c r="D29" i="2"/>
  <c r="D28" i="8"/>
  <c r="F27" i="8"/>
  <c r="G27" i="8" l="1"/>
  <c r="D29" i="8"/>
  <c r="F28" i="8"/>
  <c r="E29" i="2"/>
  <c r="F29" i="2" s="1"/>
  <c r="D30" i="2"/>
  <c r="G28" i="8" l="1"/>
  <c r="E30" i="2"/>
  <c r="F30" i="2" s="1"/>
  <c r="D31" i="2"/>
  <c r="D30" i="8"/>
  <c r="F29" i="8"/>
  <c r="G29" i="8" l="1"/>
  <c r="F30" i="8"/>
  <c r="D31" i="8"/>
  <c r="E31" i="2"/>
  <c r="F31" i="2" s="1"/>
  <c r="D32" i="2"/>
  <c r="G30" i="8" l="1"/>
  <c r="D33" i="2"/>
  <c r="E32" i="2"/>
  <c r="F32" i="2" s="1"/>
  <c r="G32" i="2" s="1"/>
  <c r="D32" i="8"/>
  <c r="F31" i="8"/>
  <c r="G31" i="8" l="1"/>
  <c r="D34" i="2"/>
  <c r="E33" i="2"/>
  <c r="F33" i="2" s="1"/>
  <c r="G33" i="2" s="1"/>
  <c r="D33" i="8"/>
  <c r="F32" i="8"/>
  <c r="G32" i="8" l="1"/>
  <c r="H32" i="8" s="1"/>
  <c r="D34" i="8"/>
  <c r="F33" i="8"/>
  <c r="E34" i="2"/>
  <c r="F34" i="2" s="1"/>
  <c r="G34" i="2" s="1"/>
  <c r="D35" i="2"/>
  <c r="G33" i="8" l="1"/>
  <c r="H33" i="8" s="1"/>
  <c r="D36" i="2"/>
  <c r="E35" i="2"/>
  <c r="F35" i="2" s="1"/>
  <c r="G35" i="2" s="1"/>
  <c r="F34" i="8"/>
  <c r="D35" i="8"/>
  <c r="G34" i="8" l="1"/>
  <c r="H34" i="8" s="1"/>
  <c r="E36" i="2"/>
  <c r="F36" i="2" s="1"/>
  <c r="G36" i="2" s="1"/>
  <c r="D37" i="2"/>
  <c r="D36" i="8"/>
  <c r="F35" i="8"/>
  <c r="G35" i="8" l="1"/>
  <c r="H35" i="8" s="1"/>
  <c r="D37" i="8"/>
  <c r="F36" i="8"/>
  <c r="D38" i="2"/>
  <c r="E37" i="2"/>
  <c r="F37" i="2" s="1"/>
  <c r="G37" i="2" s="1"/>
  <c r="G36" i="8" l="1"/>
  <c r="H36" i="8" s="1"/>
  <c r="E38" i="2"/>
  <c r="F38" i="2" s="1"/>
  <c r="G38" i="2" s="1"/>
  <c r="D39" i="2"/>
  <c r="D38" i="8"/>
  <c r="F37" i="8"/>
  <c r="G37" i="8" l="1"/>
  <c r="H37" i="8" s="1"/>
  <c r="F38" i="8"/>
  <c r="D39" i="8"/>
  <c r="D40" i="2"/>
  <c r="E39" i="2"/>
  <c r="F39" i="2" s="1"/>
  <c r="G39" i="2" s="1"/>
  <c r="G38" i="8" l="1"/>
  <c r="H38" i="8" s="1"/>
  <c r="E40" i="2"/>
  <c r="F40" i="2" s="1"/>
  <c r="G40" i="2" s="1"/>
  <c r="D41" i="2"/>
  <c r="D40" i="8"/>
  <c r="F39" i="8"/>
  <c r="G39" i="8" l="1"/>
  <c r="H39" i="8" s="1"/>
  <c r="D41" i="8"/>
  <c r="F40" i="8"/>
  <c r="D42" i="2"/>
  <c r="E41" i="2"/>
  <c r="F41" i="2" s="1"/>
  <c r="G41" i="2" s="1"/>
  <c r="G40" i="8" l="1"/>
  <c r="H40" i="8" s="1"/>
  <c r="E42" i="2"/>
  <c r="F42" i="2" s="1"/>
  <c r="G42" i="2" s="1"/>
  <c r="D43" i="2"/>
  <c r="D42" i="8"/>
  <c r="F41" i="8"/>
  <c r="G41" i="8" l="1"/>
  <c r="H41" i="8" s="1"/>
  <c r="F42" i="8"/>
  <c r="D43" i="8"/>
  <c r="G42" i="8"/>
  <c r="H42" i="8" s="1"/>
  <c r="D44" i="2"/>
  <c r="E43" i="2"/>
  <c r="F43" i="2" s="1"/>
  <c r="G43" i="2" s="1"/>
  <c r="D44" i="8" l="1"/>
  <c r="F43" i="8"/>
  <c r="E44" i="2"/>
  <c r="F44" i="2" s="1"/>
  <c r="G44" i="2" s="1"/>
  <c r="G48" i="2" s="1"/>
  <c r="D48" i="2"/>
  <c r="D49" i="2"/>
  <c r="D47" i="8"/>
  <c r="D46" i="8"/>
  <c r="G43" i="8" l="1"/>
  <c r="H43" i="8" s="1"/>
  <c r="F46" i="8"/>
  <c r="F44" i="8"/>
  <c r="F47" i="8"/>
  <c r="G44" i="8" l="1"/>
  <c r="H44" i="8" s="1"/>
  <c r="H46" i="8"/>
</calcChain>
</file>

<file path=xl/sharedStrings.xml><?xml version="1.0" encoding="utf-8"?>
<sst xmlns="http://schemas.openxmlformats.org/spreadsheetml/2006/main" count="105" uniqueCount="69">
  <si>
    <t>beta0</t>
  </si>
  <si>
    <t>beta1</t>
  </si>
  <si>
    <t>lamda</t>
  </si>
  <si>
    <t>Period</t>
  </si>
  <si>
    <t>e</t>
  </si>
  <si>
    <t>Price Elasticity</t>
  </si>
  <si>
    <t>Carry-over</t>
  </si>
  <si>
    <t>Standard Error</t>
  </si>
  <si>
    <t>Unit Costs</t>
  </si>
  <si>
    <t>Fixed Cost</t>
  </si>
  <si>
    <t>Discount factor</t>
  </si>
  <si>
    <t>Parameters</t>
  </si>
  <si>
    <t>Mean Demand</t>
  </si>
  <si>
    <t>Assumed distribution</t>
  </si>
  <si>
    <t>Fixed</t>
  </si>
  <si>
    <t>Beta</t>
  </si>
  <si>
    <t xml:space="preserve"> </t>
  </si>
  <si>
    <t>ChiSquare</t>
  </si>
  <si>
    <t>Mean</t>
  </si>
  <si>
    <t>Unit</t>
  </si>
  <si>
    <t>Unit Price</t>
  </si>
  <si>
    <t>Costs</t>
  </si>
  <si>
    <t>Net Revenue</t>
  </si>
  <si>
    <t>Baseline</t>
  </si>
  <si>
    <t>Capacity</t>
  </si>
  <si>
    <t>GF1_rK0qDwEACACfAAwjACYAPgBIAFEAUgBeAGoAfQApAJkALQD//wAAAAABAQEAAQQAAAAAB0dlbmVyYWwAAAABBE5QVj0BAAEBBQABAAEDAQEA/wEBAQEBAAEBAQACAAEBAQEBAAEBAQACAAFuAAILAAROUFY9AAAvAQIAAgCFAI8AAQECAZqZmZmZmak/AABmZmZmZmbuPwAABQABAQEA</t>
  </si>
  <si>
    <t>&gt;75%</t>
  </si>
  <si>
    <t>&lt;25%</t>
  </si>
  <si>
    <t>&gt;90%</t>
  </si>
  <si>
    <t>Base Value</t>
  </si>
  <si>
    <t>Simulated Parameter Value</t>
  </si>
  <si>
    <t>GF1_rK0qDwEACADHAAwjACYAPgBqAHMAdACAAIwApQApAMEALQD//wAAAAABAQEAAQQAAAAAB0dlbmVyYWwAAAABJlNpbXVsYXRlZCBQYXJhbWV0ZXIgVmFsdWUgLyBDYXJyeS1vdmVyAQABAQUAAQABAwEBAP8BAQEBAQABAQEAAgABAQEBAQABAQEAAgABkAAAEwAMVW5pZm9ybSgwLDEpAAAlAQIArQC3AAEBAgGamZmZmZmpPwAAZmZmZmZm7j8AAAUAAQEBAA==</t>
  </si>
  <si>
    <t>GF1_rK0qDwEACADIAAwjACYAPgBqAHMAdACAAIwApgApAMIALQD//wAAAAABAQEAAQQAAAAAB0dlbmVyYWwAAAABJlNpbXVsYXRlZCBQYXJhbWV0ZXIgVmFsdWUgLyBVbml0IENvc3RzAQABAQUAAQABAwEBAP8BAQEBAQABAQEAAgABAQEBAQABAQEAAgABkAAAFAANVW5pZm9ybSg4LDEyKQAAJQECAK4AuAABAQIBmpmZmZmZqT8AAGZmZmZmZu4/AAAFAAEBAQA=</t>
  </si>
  <si>
    <t>Price</t>
  </si>
  <si>
    <t>Demand</t>
  </si>
  <si>
    <t>```````````````</t>
  </si>
  <si>
    <t>Average Demand is approximately 1000 when the price is set at $20</t>
  </si>
  <si>
    <t>NormalRandomNo</t>
  </si>
  <si>
    <t>Stddev</t>
  </si>
  <si>
    <t>Initial demand</t>
  </si>
  <si>
    <t>RandElast</t>
  </si>
  <si>
    <t>Randlag</t>
  </si>
  <si>
    <t>RandStdErr</t>
  </si>
  <si>
    <t>Randcosts</t>
  </si>
  <si>
    <t>Output("Average demand")</t>
  </si>
  <si>
    <t>Output(StddevDemand)</t>
  </si>
  <si>
    <t>DiscountNetRev</t>
  </si>
  <si>
    <t>With demand of 1000</t>
  </si>
  <si>
    <t>Output(NPV)</t>
  </si>
  <si>
    <t>The worksheet NPV Model shows the calculations for a random demand (from normal errors shown in sheet !NomalRandomNox).</t>
  </si>
  <si>
    <t>Capacity Constraint</t>
  </si>
  <si>
    <t>The parameters of the demand model are show in J26-S29</t>
  </si>
  <si>
    <r>
      <t>13.4 Using the data set</t>
    </r>
    <r>
      <rPr>
        <sz val="8"/>
        <rFont val="Times New Roman"/>
        <family val="1"/>
      </rPr>
      <t> </t>
    </r>
    <r>
      <rPr>
        <sz val="12"/>
        <rFont val="Times New Roman"/>
        <family val="1"/>
      </rPr>
      <t xml:space="preserve"> model and data in Profit.xlsx and risk analysis software,</t>
    </r>
    <r>
      <rPr>
        <i/>
        <sz val="12"/>
        <rFont val="Times New Roman"/>
        <family val="1"/>
      </rPr>
      <t xml:space="preserve"> </t>
    </r>
    <r>
      <rPr>
        <sz val="12"/>
        <rFont val="Times New Roman"/>
        <family val="1"/>
      </rPr>
      <t>evaluate two different policies: (i) a policy wherein the price is decreased 10 percent if demand is below 950 and increased by 10 percent if demand is above 1050 and (ii) a policy of an increased capacity of an additional 100 units, which is bought at an additional unit cost of $5. If the carry-over effect lies between 0.5 and 0.9, does that affect your views of these different policies?</t>
    </r>
  </si>
  <si>
    <r>
      <t>13.5 Using the data set</t>
    </r>
    <r>
      <rPr>
        <sz val="8"/>
        <rFont val="Times New Roman"/>
        <family val="1"/>
      </rPr>
      <t> </t>
    </r>
    <r>
      <rPr>
        <sz val="12"/>
        <rFont val="Times New Roman"/>
        <family val="1"/>
      </rPr>
      <t xml:space="preserve"> model in Profit.xlsx, comment on the comparative sensitivity of the </t>
    </r>
    <r>
      <rPr>
        <i/>
        <sz val="12"/>
        <rFont val="Times New Roman"/>
        <family val="1"/>
      </rPr>
      <t>NPV</t>
    </r>
    <r>
      <rPr>
        <sz val="12"/>
        <rFont val="Times New Roman"/>
        <family val="1"/>
      </rPr>
      <t xml:space="preserve"> to the uncertain parameters. Make a reasonable assumption as to the uncertainty around the unit cost. Does this assumption</t>
    </r>
    <r>
      <rPr>
        <sz val="8"/>
        <rFont val="Times New Roman"/>
        <family val="1"/>
      </rPr>
      <t> </t>
    </r>
    <r>
      <rPr>
        <sz val="12"/>
        <rFont val="Times New Roman"/>
        <family val="1"/>
      </rPr>
      <t xml:space="preserve"> affect our choice between a fixed price of $20 and policy (i) in Exercise 13.4? </t>
    </r>
  </si>
  <si>
    <t>This requires modification of the spreadsheet to take these options into account. However, risk analysis software is unnecessary for part (i). Part (ii) requires the carry over effect to be randomized. This could be done simply by randomizing the parameter in the demand model without risk analysis softare though the analyst will have to generate summary statistics.</t>
  </si>
  <si>
    <t>This requires risk analysis software. In August 2012 this was downloadable from: http://www.palisade.com/academic/</t>
  </si>
  <si>
    <t>Initial</t>
  </si>
  <si>
    <t>P</t>
  </si>
  <si>
    <t>D</t>
  </si>
  <si>
    <t>DNetREv</t>
  </si>
  <si>
    <t>Average Demand</t>
  </si>
  <si>
    <t>Stddev Demand</t>
  </si>
  <si>
    <t>Average Costs</t>
  </si>
  <si>
    <t>NPV</t>
  </si>
  <si>
    <t>The problem is programmed in @Risk as shown in the labelled worksheet</t>
  </si>
  <si>
    <t>Stddev Costs</t>
  </si>
  <si>
    <t>Additional question:</t>
  </si>
  <si>
    <t>(i) Explore how the results vary as the standard error varies</t>
  </si>
  <si>
    <t>(2) Extending part (ii) above, evaluate the policy if the purchase of additional capacity has an additional fixed cost of $1000 as well as the additional unit cost of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</si>
</sst>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0"/>
      <name val="Arial"/>
    </font>
    <font>
      <sz val="8"/>
      <name val="Arial"/>
      <family val="2"/>
    </font>
    <font>
      <b/>
      <sz val="10"/>
      <name val="Arial"/>
      <family val="2"/>
    </font>
    <font>
      <sz val="10"/>
      <name val="Arial"/>
      <family val="2"/>
    </font>
    <font>
      <sz val="12"/>
      <name val="Times New Roman"/>
      <family val="1"/>
    </font>
    <font>
      <sz val="8"/>
      <name val="Times New Roman"/>
      <family val="1"/>
    </font>
    <font>
      <i/>
      <sz val="12"/>
      <name val="Times New Roman"/>
      <family val="1"/>
    </font>
    <font>
      <sz val="11"/>
      <name val="Times New Roman"/>
      <family val="1"/>
    </font>
    <font>
      <sz val="7.5"/>
      <color rgb="FF000000"/>
      <name val="Verdana"/>
      <family val="2"/>
    </font>
  </fonts>
  <fills count="2">
    <fill>
      <patternFill patternType="none"/>
    </fill>
    <fill>
      <patternFill patternType="gray125"/>
    </fill>
  </fills>
  <borders count="2">
    <border>
      <left/>
      <right/>
      <top/>
      <bottom/>
      <diagonal/>
    </border>
    <border>
      <left/>
      <right/>
      <top style="thick">
        <color indexed="64"/>
      </top>
      <bottom/>
      <diagonal/>
    </border>
  </borders>
  <cellStyleXfs count="1">
    <xf numFmtId="0" fontId="0" fillId="0" borderId="0"/>
  </cellStyleXfs>
  <cellXfs count="20">
    <xf numFmtId="0" fontId="0" fillId="0" borderId="0" xfId="0"/>
    <xf numFmtId="0" fontId="0" fillId="0" borderId="0" xfId="0" applyAlignment="1">
      <alignment wrapText="1"/>
    </xf>
    <xf numFmtId="0" fontId="2" fillId="0" borderId="0" xfId="0" applyFont="1"/>
    <xf numFmtId="0" fontId="0" fillId="0" borderId="1" xfId="0" applyBorder="1"/>
    <xf numFmtId="9" fontId="0" fillId="0" borderId="0" xfId="0" applyNumberFormat="1"/>
    <xf numFmtId="0" fontId="3" fillId="0" borderId="0" xfId="0" applyFont="1"/>
    <xf numFmtId="0" fontId="3" fillId="0" borderId="1" xfId="0" applyFont="1" applyBorder="1"/>
    <xf numFmtId="0" fontId="3" fillId="0" borderId="0" xfId="0" applyFont="1" applyAlignment="1">
      <alignment wrapText="1"/>
    </xf>
    <xf numFmtId="2" fontId="0" fillId="0" borderId="0" xfId="0" applyNumberFormat="1"/>
    <xf numFmtId="2" fontId="3" fillId="0" borderId="0" xfId="0" applyNumberFormat="1" applyFont="1"/>
    <xf numFmtId="2" fontId="3" fillId="0" borderId="0" xfId="0" applyNumberFormat="1" applyFont="1" applyAlignment="1">
      <alignment wrapText="1"/>
    </xf>
    <xf numFmtId="0" fontId="8" fillId="0" borderId="0" xfId="0" applyFont="1"/>
    <xf numFmtId="1" fontId="0" fillId="0" borderId="0" xfId="0" applyNumberFormat="1"/>
    <xf numFmtId="0" fontId="4"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0" fillId="0" borderId="0" xfId="0" applyFont="1" applyFill="1" applyBorder="1"/>
    <xf numFmtId="2" fontId="0" fillId="0" borderId="0" xfId="0" applyNumberFormat="1" applyAlignment="1">
      <alignment wrapText="1"/>
    </xf>
    <xf numFmtId="164" fontId="0" fillId="0" borderId="0" xfId="0" applyNumberFormat="1"/>
    <xf numFmtId="0" fontId="2"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v>Demand</c:v>
          </c:tx>
          <c:spPr>
            <a:ln w="12700">
              <a:solidFill>
                <a:srgbClr val="000080"/>
              </a:solidFill>
              <a:prstDash val="solid"/>
            </a:ln>
          </c:spPr>
          <c:marker>
            <c:symbol val="diamond"/>
            <c:size val="5"/>
            <c:spPr>
              <a:solidFill>
                <a:srgbClr val="000080"/>
              </a:solidFill>
              <a:ln>
                <a:solidFill>
                  <a:srgbClr val="000080"/>
                </a:solidFill>
                <a:prstDash val="solid"/>
              </a:ln>
            </c:spPr>
          </c:marker>
          <c:val>
            <c:numRef>
              <c:f>'NPV Model'!$D$15:$D$44</c:f>
              <c:numCache>
                <c:formatCode>0.00</c:formatCode>
                <c:ptCount val="30"/>
                <c:pt idx="0">
                  <c:v>1162.0035166139767</c:v>
                </c:pt>
                <c:pt idx="1">
                  <c:v>589.35527657391106</c:v>
                </c:pt>
                <c:pt idx="2">
                  <c:v>998.98195553337575</c:v>
                </c:pt>
                <c:pt idx="3">
                  <c:v>1624.9395766502557</c:v>
                </c:pt>
                <c:pt idx="4">
                  <c:v>1224.7008512500706</c:v>
                </c:pt>
                <c:pt idx="5">
                  <c:v>1184.3803775692234</c:v>
                </c:pt>
                <c:pt idx="6">
                  <c:v>1175.0245439088719</c:v>
                </c:pt>
                <c:pt idx="7">
                  <c:v>1021.5339529742654</c:v>
                </c:pt>
                <c:pt idx="8">
                  <c:v>815.74839410636719</c:v>
                </c:pt>
                <c:pt idx="9">
                  <c:v>641.31414531700648</c:v>
                </c:pt>
                <c:pt idx="10">
                  <c:v>756.14860142314512</c:v>
                </c:pt>
                <c:pt idx="11">
                  <c:v>567.67382359358623</c:v>
                </c:pt>
                <c:pt idx="12">
                  <c:v>740.27373609449694</c:v>
                </c:pt>
                <c:pt idx="13">
                  <c:v>1001.9305952120322</c:v>
                </c:pt>
                <c:pt idx="14">
                  <c:v>1037.8347768106419</c:v>
                </c:pt>
                <c:pt idx="15">
                  <c:v>1014.0994409299241</c:v>
                </c:pt>
                <c:pt idx="16">
                  <c:v>1063.254543504883</c:v>
                </c:pt>
                <c:pt idx="17">
                  <c:v>1389.0588783365492</c:v>
                </c:pt>
                <c:pt idx="18">
                  <c:v>1129.3307915123116</c:v>
                </c:pt>
                <c:pt idx="19">
                  <c:v>931.80817840095915</c:v>
                </c:pt>
                <c:pt idx="20">
                  <c:v>878.60889230855844</c:v>
                </c:pt>
                <c:pt idx="21">
                  <c:v>948.43727653462781</c:v>
                </c:pt>
                <c:pt idx="22">
                  <c:v>1007.6294509158903</c:v>
                </c:pt>
                <c:pt idx="23">
                  <c:v>819.30471953177914</c:v>
                </c:pt>
                <c:pt idx="24">
                  <c:v>1059.865341547139</c:v>
                </c:pt>
                <c:pt idx="25">
                  <c:v>1094.0277111124976</c:v>
                </c:pt>
                <c:pt idx="26">
                  <c:v>1734.1643697587572</c:v>
                </c:pt>
                <c:pt idx="27">
                  <c:v>1013.5369925635761</c:v>
                </c:pt>
                <c:pt idx="28">
                  <c:v>793.43213831595097</c:v>
                </c:pt>
                <c:pt idx="29">
                  <c:v>674.8652663299747</c:v>
                </c:pt>
              </c:numCache>
            </c:numRef>
          </c:val>
          <c:smooth val="0"/>
        </c:ser>
        <c:dLbls>
          <c:showLegendKey val="0"/>
          <c:showVal val="0"/>
          <c:showCatName val="0"/>
          <c:showSerName val="0"/>
          <c:showPercent val="0"/>
          <c:showBubbleSize val="0"/>
        </c:dLbls>
        <c:marker val="1"/>
        <c:smooth val="0"/>
        <c:axId val="171537920"/>
        <c:axId val="171554304"/>
      </c:lineChart>
      <c:catAx>
        <c:axId val="17153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1554304"/>
        <c:crosses val="autoZero"/>
        <c:auto val="1"/>
        <c:lblAlgn val="ctr"/>
        <c:lblOffset val="100"/>
        <c:tickLblSkip val="2"/>
        <c:tickMarkSkip val="1"/>
        <c:noMultiLvlLbl val="0"/>
      </c:catAx>
      <c:valAx>
        <c:axId val="171554304"/>
        <c:scaling>
          <c:orientation val="minMax"/>
        </c:scaling>
        <c:delete val="0"/>
        <c:axPos val="l"/>
        <c:majorGridlines>
          <c:spPr>
            <a:ln w="3175">
              <a:solidFill>
                <a:srgbClr val="000000"/>
              </a:solidFill>
              <a:prstDash val="solid"/>
            </a:ln>
          </c:spPr>
        </c:majorGridlines>
        <c:title>
          <c:tx>
            <c:rich>
              <a:bodyPr rot="0" vert="wordArtVert"/>
              <a:lstStyle/>
              <a:p>
                <a:pPr>
                  <a:defRPr/>
                </a:pPr>
                <a:r>
                  <a:rPr lang="en-US"/>
                  <a:t>Demand</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1537920"/>
        <c:crosses val="autoZero"/>
        <c:crossBetween val="between"/>
      </c:valAx>
      <c:spPr>
        <a:solidFill>
          <a:srgbClr val="C0C0C0"/>
        </a:solidFill>
        <a:ln w="12700">
          <a:solidFill>
            <a:srgbClr val="808080"/>
          </a:solidFill>
          <a:prstDash val="solid"/>
        </a:ln>
      </c:spPr>
    </c:plotArea>
    <c:legend>
      <c:legendPos val="r"/>
      <c:layout>
        <c:manualLayout>
          <c:xMode val="edge"/>
          <c:yMode val="edge"/>
          <c:x val="0.83922262729207042"/>
          <c:y val="0.2171260243845666"/>
          <c:w val="0.14664317562714302"/>
          <c:h val="6.7278608522558542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cke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[1]Sheet1!$D$12:$D$44</c:f>
              <c:numCache>
                <c:formatCode>General</c:formatCode>
                <c:ptCount val="33"/>
                <c:pt idx="0">
                  <c:v>1000.6175992334148</c:v>
                </c:pt>
                <c:pt idx="1">
                  <c:v>1096.885166301347</c:v>
                </c:pt>
                <c:pt idx="2">
                  <c:v>1134.5067398736817</c:v>
                </c:pt>
                <c:pt idx="3">
                  <c:v>938.27108391123113</c:v>
                </c:pt>
                <c:pt idx="4">
                  <c:v>929.81879007575253</c:v>
                </c:pt>
                <c:pt idx="5">
                  <c:v>903.12532285156226</c:v>
                </c:pt>
                <c:pt idx="6">
                  <c:v>893.10919564177493</c:v>
                </c:pt>
                <c:pt idx="7">
                  <c:v>1168.7989863363675</c:v>
                </c:pt>
                <c:pt idx="8">
                  <c:v>1334.3616764255396</c:v>
                </c:pt>
                <c:pt idx="9">
                  <c:v>1005.4805440805278</c:v>
                </c:pt>
                <c:pt idx="10">
                  <c:v>1078.4439749844894</c:v>
                </c:pt>
                <c:pt idx="11">
                  <c:v>842.27449235600318</c:v>
                </c:pt>
                <c:pt idx="12">
                  <c:v>1155.3787484954523</c:v>
                </c:pt>
                <c:pt idx="13">
                  <c:v>1139.1240012914323</c:v>
                </c:pt>
                <c:pt idx="14">
                  <c:v>1189.361035327265</c:v>
                </c:pt>
                <c:pt idx="15">
                  <c:v>946.23277569668312</c:v>
                </c:pt>
                <c:pt idx="16">
                  <c:v>1032.2047560136839</c:v>
                </c:pt>
                <c:pt idx="17">
                  <c:v>1165.4318720648525</c:v>
                </c:pt>
                <c:pt idx="18">
                  <c:v>919.07641554202769</c:v>
                </c:pt>
                <c:pt idx="19">
                  <c:v>873.95834856514875</c:v>
                </c:pt>
                <c:pt idx="20">
                  <c:v>873.92302855481273</c:v>
                </c:pt>
                <c:pt idx="21">
                  <c:v>867.16064373693928</c:v>
                </c:pt>
                <c:pt idx="22">
                  <c:v>968.26347643792644</c:v>
                </c:pt>
                <c:pt idx="23">
                  <c:v>1126.8929525866743</c:v>
                </c:pt>
                <c:pt idx="24">
                  <c:v>934.98825937555864</c:v>
                </c:pt>
                <c:pt idx="25">
                  <c:v>908.29969571581341</c:v>
                </c:pt>
                <c:pt idx="26">
                  <c:v>1224.118875383107</c:v>
                </c:pt>
                <c:pt idx="27">
                  <c:v>959.5937540501634</c:v>
                </c:pt>
                <c:pt idx="28">
                  <c:v>1103.1948805101472</c:v>
                </c:pt>
                <c:pt idx="29">
                  <c:v>1342.0690067063547</c:v>
                </c:pt>
                <c:pt idx="30">
                  <c:v>1130.8235427758875</c:v>
                </c:pt>
                <c:pt idx="31">
                  <c:v>937.53131624022296</c:v>
                </c:pt>
                <c:pt idx="32">
                  <c:v>860.56181968502267</c:v>
                </c:pt>
              </c:numCache>
            </c:numRef>
          </c:val>
          <c:smooth val="0"/>
        </c:ser>
        <c:dLbls>
          <c:showLegendKey val="0"/>
          <c:showVal val="0"/>
          <c:showCatName val="0"/>
          <c:showSerName val="0"/>
          <c:showPercent val="0"/>
          <c:showBubbleSize val="0"/>
        </c:dLbls>
        <c:marker val="1"/>
        <c:smooth val="0"/>
        <c:axId val="180199808"/>
        <c:axId val="180357760"/>
      </c:lineChart>
      <c:catAx>
        <c:axId val="18019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357760"/>
        <c:crosses val="autoZero"/>
        <c:auto val="1"/>
        <c:lblAlgn val="ctr"/>
        <c:lblOffset val="100"/>
        <c:tickLblSkip val="2"/>
        <c:tickMarkSkip val="1"/>
        <c:noMultiLvlLbl val="0"/>
      </c:catAx>
      <c:valAx>
        <c:axId val="180357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199808"/>
        <c:crosses val="autoZero"/>
        <c:crossBetween val="between"/>
      </c:valAx>
      <c:spPr>
        <a:solidFill>
          <a:srgbClr val="C0C0C0"/>
        </a:solidFill>
        <a:ln w="12700">
          <a:solidFill>
            <a:srgbClr val="808080"/>
          </a:solidFill>
          <a:prstDash val="solid"/>
        </a:ln>
      </c:spPr>
    </c:plotArea>
    <c:legend>
      <c:legendPos val="r"/>
      <c:layout>
        <c:manualLayout>
          <c:xMode val="edge"/>
          <c:yMode val="edge"/>
          <c:x val="0.83922262729207042"/>
          <c:y val="0.2171260243845666"/>
          <c:w val="0.14664317562714302"/>
          <c:h val="6.7278608522558542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266700</xdr:colOff>
      <xdr:row>3</xdr:row>
      <xdr:rowOff>142875</xdr:rowOff>
    </xdr:from>
    <xdr:to>
      <xdr:col>18</xdr:col>
      <xdr:colOff>171450</xdr:colOff>
      <xdr:row>23</xdr:row>
      <xdr:rowOff>19050</xdr:rowOff>
    </xdr:to>
    <xdr:graphicFrame macro="">
      <xdr:nvGraphicFramePr>
        <xdr:cNvPr id="1239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266700</xdr:colOff>
      <xdr:row>3</xdr:row>
      <xdr:rowOff>142875</xdr:rowOff>
    </xdr:from>
    <xdr:to>
      <xdr:col>19</xdr:col>
      <xdr:colOff>171450</xdr:colOff>
      <xdr:row>23</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fit%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SerializationData"/>
      <sheetName val="Sheet1"/>
      <sheetName val="Sheet2"/>
      <sheetName val="Sheet3"/>
      <sheetName val="Sheet4"/>
    </sheetNames>
    <sheetDataSet>
      <sheetData sheetId="0"/>
      <sheetData sheetId="1">
        <row r="12">
          <cell r="D12">
            <v>1000.6175992334148</v>
          </cell>
        </row>
        <row r="13">
          <cell r="D13">
            <v>1096.885166301347</v>
          </cell>
        </row>
        <row r="14">
          <cell r="D14">
            <v>1134.5067398736817</v>
          </cell>
        </row>
        <row r="15">
          <cell r="D15">
            <v>938.27108391123113</v>
          </cell>
        </row>
        <row r="16">
          <cell r="D16">
            <v>929.81879007575253</v>
          </cell>
        </row>
        <row r="17">
          <cell r="D17">
            <v>903.12532285156226</v>
          </cell>
        </row>
        <row r="18">
          <cell r="D18">
            <v>893.10919564177493</v>
          </cell>
        </row>
        <row r="19">
          <cell r="D19">
            <v>1168.7989863363675</v>
          </cell>
        </row>
        <row r="20">
          <cell r="D20">
            <v>1334.3616764255396</v>
          </cell>
        </row>
        <row r="21">
          <cell r="D21">
            <v>1005.4805440805278</v>
          </cell>
        </row>
        <row r="22">
          <cell r="D22">
            <v>1078.4439749844894</v>
          </cell>
        </row>
        <row r="23">
          <cell r="D23">
            <v>842.27449235600318</v>
          </cell>
        </row>
        <row r="24">
          <cell r="D24">
            <v>1155.3787484954523</v>
          </cell>
        </row>
        <row r="25">
          <cell r="D25">
            <v>1139.1240012914323</v>
          </cell>
        </row>
        <row r="26">
          <cell r="D26">
            <v>1189.361035327265</v>
          </cell>
        </row>
        <row r="27">
          <cell r="D27">
            <v>946.23277569668312</v>
          </cell>
        </row>
        <row r="28">
          <cell r="D28">
            <v>1032.2047560136839</v>
          </cell>
        </row>
        <row r="29">
          <cell r="D29">
            <v>1165.4318720648525</v>
          </cell>
        </row>
        <row r="30">
          <cell r="D30">
            <v>919.07641554202769</v>
          </cell>
        </row>
        <row r="31">
          <cell r="D31">
            <v>873.95834856514875</v>
          </cell>
        </row>
        <row r="32">
          <cell r="D32">
            <v>873.92302855481273</v>
          </cell>
        </row>
        <row r="33">
          <cell r="D33">
            <v>867.16064373693928</v>
          </cell>
        </row>
        <row r="34">
          <cell r="D34">
            <v>968.26347643792644</v>
          </cell>
        </row>
        <row r="35">
          <cell r="D35">
            <v>1126.8929525866743</v>
          </cell>
        </row>
        <row r="36">
          <cell r="D36">
            <v>934.98825937555864</v>
          </cell>
        </row>
        <row r="37">
          <cell r="D37">
            <v>908.29969571581341</v>
          </cell>
        </row>
        <row r="38">
          <cell r="D38">
            <v>1224.118875383107</v>
          </cell>
        </row>
        <row r="39">
          <cell r="D39">
            <v>959.5937540501634</v>
          </cell>
        </row>
        <row r="40">
          <cell r="D40">
            <v>1103.1948805101472</v>
          </cell>
        </row>
        <row r="41">
          <cell r="D41">
            <v>1342.0690067063547</v>
          </cell>
        </row>
        <row r="42">
          <cell r="D42">
            <v>1130.8235427758875</v>
          </cell>
        </row>
        <row r="43">
          <cell r="D43">
            <v>937.53131624022296</v>
          </cell>
        </row>
        <row r="44">
          <cell r="D44">
            <v>860.56181968502267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workbookViewId="0"/>
  </sheetViews>
  <sheetFormatPr defaultRowHeight="12.75" x14ac:dyDescent="0.2"/>
  <sheetData>
    <row r="1" spans="1:40" x14ac:dyDescent="0.2">
      <c r="A1">
        <v>1</v>
      </c>
      <c r="B1">
        <v>2</v>
      </c>
    </row>
    <row r="2" spans="1:40" x14ac:dyDescent="0.2">
      <c r="A2" t="e">
        <f>#REF!</f>
        <v>#REF!</v>
      </c>
      <c r="B2" t="b">
        <v>0</v>
      </c>
      <c r="C2">
        <v>1</v>
      </c>
      <c r="D2">
        <v>1</v>
      </c>
      <c r="E2" t="s">
        <v>31</v>
      </c>
      <c r="F2">
        <v>1</v>
      </c>
      <c r="G2" t="e">
        <f>#REF!</f>
        <v>#REF!</v>
      </c>
      <c r="H2">
        <v>0</v>
      </c>
      <c r="I2">
        <v>1</v>
      </c>
      <c r="J2" t="b">
        <v>1</v>
      </c>
      <c r="K2" t="b">
        <v>0</v>
      </c>
      <c r="L2">
        <v>1</v>
      </c>
      <c r="M2" t="b">
        <v>0</v>
      </c>
      <c r="N2" t="e">
        <f>_</f>
        <v>#NAME?</v>
      </c>
    </row>
    <row r="3" spans="1:40" x14ac:dyDescent="0.2">
      <c r="A3" t="e">
        <f>#REF!</f>
        <v>#REF!</v>
      </c>
      <c r="B3" t="b">
        <v>0</v>
      </c>
      <c r="C3">
        <v>1</v>
      </c>
      <c r="D3">
        <v>1</v>
      </c>
      <c r="E3" t="s">
        <v>32</v>
      </c>
      <c r="F3">
        <v>1</v>
      </c>
      <c r="G3" t="e">
        <f>#REF!</f>
        <v>#REF!</v>
      </c>
      <c r="H3">
        <v>0</v>
      </c>
      <c r="I3">
        <v>1</v>
      </c>
      <c r="J3" t="b">
        <v>1</v>
      </c>
      <c r="K3" t="b">
        <v>0</v>
      </c>
      <c r="L3">
        <v>1</v>
      </c>
      <c r="M3" t="b">
        <v>0</v>
      </c>
      <c r="N3" t="e">
        <f>_</f>
        <v>#NAME?</v>
      </c>
    </row>
    <row r="4" spans="1:40" x14ac:dyDescent="0.2">
      <c r="A4">
        <v>0</v>
      </c>
    </row>
    <row r="5" spans="1:40" x14ac:dyDescent="0.2">
      <c r="A5" t="e">
        <f>#REF!</f>
        <v>#REF!</v>
      </c>
      <c r="B5" t="b">
        <v>1</v>
      </c>
      <c r="C5">
        <v>0</v>
      </c>
      <c r="D5">
        <v>1</v>
      </c>
      <c r="E5" t="s">
        <v>25</v>
      </c>
      <c r="F5">
        <v>1</v>
      </c>
      <c r="G5">
        <v>0</v>
      </c>
      <c r="H5">
        <v>0</v>
      </c>
      <c r="J5" t="s">
        <v>26</v>
      </c>
      <c r="K5" t="s">
        <v>27</v>
      </c>
      <c r="L5" t="s">
        <v>28</v>
      </c>
      <c r="AG5" t="e">
        <f>#REF!</f>
        <v>#REF!</v>
      </c>
      <c r="AH5">
        <v>3</v>
      </c>
      <c r="AI5">
        <v>1</v>
      </c>
      <c r="AJ5" t="b">
        <v>0</v>
      </c>
      <c r="AK5" t="b">
        <v>1</v>
      </c>
      <c r="AL5">
        <v>0</v>
      </c>
      <c r="AM5" t="b">
        <v>0</v>
      </c>
      <c r="AN5" t="e">
        <f>_</f>
        <v>#NAME?</v>
      </c>
    </row>
    <row r="6" spans="1:40" x14ac:dyDescent="0.2">
      <c r="A6">
        <v>0</v>
      </c>
    </row>
    <row r="7" spans="1:40" x14ac:dyDescent="0.2">
      <c r="A7" t="b">
        <v>0</v>
      </c>
      <c r="B7">
        <v>14000</v>
      </c>
      <c r="C7">
        <v>6709.375</v>
      </c>
      <c r="D7">
        <v>11200</v>
      </c>
      <c r="E7">
        <v>100</v>
      </c>
    </row>
    <row r="8" spans="1:40" x14ac:dyDescent="0.2">
      <c r="A8" t="b">
        <v>0</v>
      </c>
      <c r="B8">
        <v>14000</v>
      </c>
      <c r="C8">
        <v>6709.375</v>
      </c>
      <c r="D8">
        <v>11200</v>
      </c>
      <c r="E8">
        <v>500</v>
      </c>
    </row>
    <row r="9" spans="1:40" x14ac:dyDescent="0.2">
      <c r="A9" t="b">
        <v>0</v>
      </c>
      <c r="B9">
        <v>14000</v>
      </c>
      <c r="C9">
        <v>6709.375</v>
      </c>
      <c r="D9">
        <v>11200</v>
      </c>
      <c r="E9">
        <v>1000</v>
      </c>
    </row>
    <row r="10" spans="1:40" x14ac:dyDescent="0.2">
      <c r="A10" t="b">
        <v>0</v>
      </c>
      <c r="B10">
        <v>14000</v>
      </c>
      <c r="C10">
        <v>6709.375</v>
      </c>
      <c r="D10">
        <v>11200</v>
      </c>
      <c r="E10">
        <v>1500</v>
      </c>
    </row>
    <row r="11" spans="1:40" x14ac:dyDescent="0.2">
      <c r="A11" t="b">
        <v>0</v>
      </c>
      <c r="B11">
        <v>14000</v>
      </c>
      <c r="C11">
        <v>6709.375</v>
      </c>
      <c r="D11">
        <v>11200</v>
      </c>
      <c r="E11">
        <v>2000</v>
      </c>
    </row>
    <row r="12" spans="1:40" x14ac:dyDescent="0.2">
      <c r="A1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opLeftCell="A10" workbookViewId="0">
      <selection activeCell="B43" sqref="B43"/>
    </sheetView>
  </sheetViews>
  <sheetFormatPr defaultRowHeight="12.75" x14ac:dyDescent="0.2"/>
  <cols>
    <col min="2" max="2" width="9.140625" style="8"/>
    <col min="4" max="5" width="9.140625" style="8"/>
    <col min="6" max="6" width="11.42578125" style="8" customWidth="1"/>
    <col min="7" max="7" width="10.5703125" style="8" customWidth="1"/>
    <col min="8" max="8" width="9.5703125" style="8" bestFit="1" customWidth="1"/>
    <col min="10" max="10" width="11.28515625" customWidth="1"/>
  </cols>
  <sheetData>
    <row r="1" spans="1:18" x14ac:dyDescent="0.2">
      <c r="A1" s="5"/>
      <c r="B1" s="8" t="s">
        <v>0</v>
      </c>
      <c r="C1" t="s">
        <v>1</v>
      </c>
      <c r="D1" s="8" t="s">
        <v>2</v>
      </c>
      <c r="E1" s="9" t="s">
        <v>39</v>
      </c>
      <c r="F1" s="9" t="s">
        <v>14</v>
      </c>
      <c r="G1" s="9" t="s">
        <v>19</v>
      </c>
      <c r="I1" t="s">
        <v>24</v>
      </c>
      <c r="R1" s="5" t="s">
        <v>35</v>
      </c>
    </row>
    <row r="2" spans="1:18" x14ac:dyDescent="0.2">
      <c r="A2">
        <v>1000</v>
      </c>
      <c r="B2" s="8">
        <f>LN($A$2)*(1-$D$2)-$C$2*LN(AVERAGE(C4:C44))</f>
        <v>7.024070359962705</v>
      </c>
      <c r="C2">
        <v>-0.5</v>
      </c>
      <c r="D2" s="8">
        <v>0.2</v>
      </c>
      <c r="E2" s="8">
        <v>500</v>
      </c>
      <c r="F2" s="8">
        <f>P28</f>
        <v>200</v>
      </c>
      <c r="G2" s="8">
        <v>10</v>
      </c>
      <c r="I2">
        <v>1200</v>
      </c>
    </row>
    <row r="3" spans="1:18" ht="25.5" x14ac:dyDescent="0.2">
      <c r="A3" t="s">
        <v>3</v>
      </c>
      <c r="B3" s="8" t="s">
        <v>4</v>
      </c>
      <c r="C3" s="5" t="s">
        <v>33</v>
      </c>
      <c r="D3" s="9" t="s">
        <v>34</v>
      </c>
      <c r="E3" s="9" t="s">
        <v>21</v>
      </c>
      <c r="F3" s="9" t="s">
        <v>22</v>
      </c>
      <c r="G3" s="10" t="s">
        <v>46</v>
      </c>
      <c r="H3" s="9" t="s">
        <v>23</v>
      </c>
    </row>
    <row r="4" spans="1:18" x14ac:dyDescent="0.2">
      <c r="A4">
        <v>1</v>
      </c>
      <c r="B4" s="8">
        <f ca="1">$N$29*NormalRandomNos!A4/8</f>
        <v>-0.41338887023524773</v>
      </c>
      <c r="C4">
        <v>20</v>
      </c>
      <c r="D4" s="8">
        <f ca="1">EXP(B$2+C$2*LN(C4)+$D$2*LN(E2)+B4)</f>
        <v>575.78652324595555</v>
      </c>
      <c r="E4" s="8">
        <f t="shared" ref="E4:E44" ca="1" si="0">F$2+G$2*MIN(D4,$I$2)</f>
        <v>5957.865232459555</v>
      </c>
      <c r="F4" s="8">
        <f t="shared" ref="F4:F44" ca="1" si="1">MIN(D4,$I$2)*C4-E4</f>
        <v>5557.865232459555</v>
      </c>
      <c r="H4" s="9" t="s">
        <v>47</v>
      </c>
    </row>
    <row r="5" spans="1:18" x14ac:dyDescent="0.2">
      <c r="A5">
        <f>A4+1</f>
        <v>2</v>
      </c>
      <c r="B5" s="8">
        <f ca="1">$N$29*NormalRandomNos!A5/8</f>
        <v>-0.16994598473852221</v>
      </c>
      <c r="C5">
        <v>20</v>
      </c>
      <c r="D5" s="8">
        <f ca="1">EXP(B$2+C$2*LN(C5)+$D$2*LN(D4)+B5)</f>
        <v>755.51953088041557</v>
      </c>
      <c r="E5" s="8">
        <f t="shared" ca="1" si="0"/>
        <v>7755.1953088041555</v>
      </c>
      <c r="F5" s="8">
        <f t="shared" ca="1" si="1"/>
        <v>7355.1953088041555</v>
      </c>
    </row>
    <row r="6" spans="1:18" x14ac:dyDescent="0.2">
      <c r="A6">
        <f t="shared" ref="A6:A44" si="2">A5+1</f>
        <v>3</v>
      </c>
      <c r="B6" s="8">
        <f ca="1">$N$29*NormalRandomNos!A6/8</f>
        <v>-0.24599587792866529</v>
      </c>
      <c r="C6">
        <v>20</v>
      </c>
      <c r="D6" s="8">
        <f ca="1">EXP(B$2+C$2*LN(C6)+$D$2*LN(D5)+B6)</f>
        <v>739.28941277403612</v>
      </c>
      <c r="E6" s="8">
        <f t="shared" ca="1" si="0"/>
        <v>7592.894127740361</v>
      </c>
      <c r="F6" s="8">
        <f t="shared" ca="1" si="1"/>
        <v>7192.894127740361</v>
      </c>
    </row>
    <row r="7" spans="1:18" x14ac:dyDescent="0.2">
      <c r="A7">
        <f t="shared" si="2"/>
        <v>4</v>
      </c>
      <c r="B7" s="8">
        <f ca="1">$N$29*NormalRandomNos!A7/8</f>
        <v>0.32681003925794078</v>
      </c>
      <c r="C7">
        <v>20</v>
      </c>
      <c r="D7" s="8">
        <f t="shared" ref="D7:D44" ca="1" si="3">EXP(B$2+C$2*LN(C7)+$D$2*LN(D6)+B7)</f>
        <v>1305.2529818775274</v>
      </c>
      <c r="E7" s="8">
        <f t="shared" ca="1" si="0"/>
        <v>12200</v>
      </c>
      <c r="F7" s="8">
        <f t="shared" ca="1" si="1"/>
        <v>11800</v>
      </c>
    </row>
    <row r="8" spans="1:18" x14ac:dyDescent="0.2">
      <c r="A8">
        <f t="shared" si="2"/>
        <v>5</v>
      </c>
      <c r="B8" s="8">
        <f ca="1">$N$29*NormalRandomNos!A8/8</f>
        <v>0.13580002894826598</v>
      </c>
      <c r="C8">
        <v>20</v>
      </c>
      <c r="D8" s="8">
        <f t="shared" ca="1" si="3"/>
        <v>1208.1368801968993</v>
      </c>
      <c r="E8" s="8">
        <f t="shared" ca="1" si="0"/>
        <v>12200</v>
      </c>
      <c r="F8" s="8">
        <f t="shared" ca="1" si="1"/>
        <v>11800</v>
      </c>
    </row>
    <row r="9" spans="1:18" x14ac:dyDescent="0.2">
      <c r="A9">
        <f t="shared" si="2"/>
        <v>6</v>
      </c>
      <c r="B9" s="8">
        <f ca="1">$N$29*NormalRandomNos!A9/8</f>
        <v>6.4090183476776166E-3</v>
      </c>
      <c r="C9">
        <v>20</v>
      </c>
      <c r="D9" s="8">
        <f t="shared" ca="1" si="3"/>
        <v>1045.2173970663698</v>
      </c>
      <c r="E9" s="8">
        <f t="shared" ca="1" si="0"/>
        <v>10652.173970663698</v>
      </c>
      <c r="F9" s="8">
        <f t="shared" ca="1" si="1"/>
        <v>10252.173970663698</v>
      </c>
    </row>
    <row r="10" spans="1:18" x14ac:dyDescent="0.2">
      <c r="A10">
        <f t="shared" si="2"/>
        <v>7</v>
      </c>
      <c r="B10" s="8">
        <f ca="1">$N$29*NormalRandomNos!A10/8</f>
        <v>-5.8391846081158272E-2</v>
      </c>
      <c r="C10">
        <v>20</v>
      </c>
      <c r="D10" s="8">
        <f t="shared" ca="1" si="3"/>
        <v>951.66055634780912</v>
      </c>
      <c r="E10" s="8">
        <f t="shared" ca="1" si="0"/>
        <v>9716.6055634780914</v>
      </c>
      <c r="F10" s="8">
        <f t="shared" ca="1" si="1"/>
        <v>9316.6055634780914</v>
      </c>
    </row>
    <row r="11" spans="1:18" x14ac:dyDescent="0.2">
      <c r="A11">
        <f t="shared" si="2"/>
        <v>8</v>
      </c>
      <c r="B11" s="8">
        <f ca="1">$N$29*NormalRandomNos!A11/8</f>
        <v>5.3413860617537841E-2</v>
      </c>
      <c r="C11">
        <v>20</v>
      </c>
      <c r="D11" s="8">
        <f t="shared" ca="1" si="3"/>
        <v>1044.4646812023771</v>
      </c>
      <c r="E11" s="8">
        <f t="shared" ca="1" si="0"/>
        <v>10644.64681202377</v>
      </c>
      <c r="F11" s="8">
        <f t="shared" ca="1" si="1"/>
        <v>10244.64681202377</v>
      </c>
    </row>
    <row r="12" spans="1:18" x14ac:dyDescent="0.2">
      <c r="A12">
        <f t="shared" si="2"/>
        <v>9</v>
      </c>
      <c r="B12" s="8">
        <f ca="1">$N$29*NormalRandomNos!A12/8</f>
        <v>0.22602276669101781</v>
      </c>
      <c r="C12">
        <v>20</v>
      </c>
      <c r="D12" s="8">
        <f t="shared" ca="1" si="3"/>
        <v>1264.5592774031577</v>
      </c>
      <c r="E12" s="8">
        <f t="shared" ca="1" si="0"/>
        <v>12200</v>
      </c>
      <c r="F12" s="8">
        <f t="shared" ca="1" si="1"/>
        <v>11800</v>
      </c>
    </row>
    <row r="13" spans="1:18" x14ac:dyDescent="0.2">
      <c r="A13">
        <f t="shared" si="2"/>
        <v>10</v>
      </c>
      <c r="B13" s="8">
        <f ca="1">$N$29*NormalRandomNos!A13/8</f>
        <v>-0.62006455664551108</v>
      </c>
      <c r="C13">
        <v>20</v>
      </c>
      <c r="D13" s="8">
        <f ca="1">EXP(B$2+C$2*LN(C13)+$D$2*LN(D12)+B13)</f>
        <v>563.76384832397491</v>
      </c>
      <c r="E13" s="8">
        <f t="shared" ca="1" si="0"/>
        <v>5837.6384832397489</v>
      </c>
      <c r="F13" s="8">
        <f t="shared" ca="1" si="1"/>
        <v>5437.6384832397489</v>
      </c>
    </row>
    <row r="14" spans="1:18" x14ac:dyDescent="0.2">
      <c r="A14">
        <f t="shared" si="2"/>
        <v>11</v>
      </c>
      <c r="B14" s="8">
        <f ca="1">$N$29*NormalRandomNos!A14/8</f>
        <v>0.38018098920813503</v>
      </c>
      <c r="C14">
        <v>20</v>
      </c>
      <c r="D14" s="8">
        <f t="shared" ca="1" si="3"/>
        <v>1304.1572209444653</v>
      </c>
      <c r="E14" s="8">
        <f t="shared" ca="1" si="0"/>
        <v>12200</v>
      </c>
      <c r="F14" s="8">
        <f t="shared" ca="1" si="1"/>
        <v>11800</v>
      </c>
    </row>
    <row r="15" spans="1:18" x14ac:dyDescent="0.2">
      <c r="A15">
        <f t="shared" si="2"/>
        <v>12</v>
      </c>
      <c r="B15" s="8">
        <f ca="1">$N$29*NormalRandomNos!A15/8</f>
        <v>9.703427988194574E-2</v>
      </c>
      <c r="C15">
        <v>20</v>
      </c>
      <c r="D15" s="8">
        <f t="shared" ca="1" si="3"/>
        <v>1162.0035166139767</v>
      </c>
      <c r="E15" s="8">
        <f t="shared" ca="1" si="0"/>
        <v>11820.035166139767</v>
      </c>
      <c r="F15" s="8">
        <f t="shared" ca="1" si="1"/>
        <v>11420.035166139767</v>
      </c>
    </row>
    <row r="16" spans="1:18" x14ac:dyDescent="0.2">
      <c r="A16">
        <f t="shared" si="2"/>
        <v>13</v>
      </c>
      <c r="B16" s="8">
        <f ca="1">$N$29*NormalRandomNos!A16/8</f>
        <v>-0.55875522809453637</v>
      </c>
      <c r="C16">
        <v>20</v>
      </c>
      <c r="D16" s="8">
        <f t="shared" ca="1" si="3"/>
        <v>589.35527657391106</v>
      </c>
      <c r="E16" s="8">
        <f t="shared" ca="1" si="0"/>
        <v>6093.5527657391103</v>
      </c>
      <c r="F16" s="8">
        <f t="shared" ca="1" si="1"/>
        <v>5693.5527657391103</v>
      </c>
    </row>
    <row r="17" spans="1:19" x14ac:dyDescent="0.2">
      <c r="A17">
        <f t="shared" si="2"/>
        <v>14</v>
      </c>
      <c r="B17" s="8">
        <f ca="1">$N$29*NormalRandomNos!A17/8</f>
        <v>0.10472665520219793</v>
      </c>
      <c r="C17">
        <v>20</v>
      </c>
      <c r="D17" s="8">
        <f t="shared" ca="1" si="3"/>
        <v>998.98195553337575</v>
      </c>
      <c r="E17" s="8">
        <f t="shared" ca="1" si="0"/>
        <v>10189.819555333757</v>
      </c>
      <c r="F17" s="8">
        <f t="shared" ca="1" si="1"/>
        <v>9789.8195553337573</v>
      </c>
    </row>
    <row r="18" spans="1:19" x14ac:dyDescent="0.2">
      <c r="A18">
        <f t="shared" si="2"/>
        <v>15</v>
      </c>
      <c r="B18" s="8">
        <f ca="1">$N$29*NormalRandomNos!A18/8</f>
        <v>0.48567434409570404</v>
      </c>
      <c r="C18">
        <v>20</v>
      </c>
      <c r="D18" s="8">
        <f t="shared" ca="1" si="3"/>
        <v>1624.9395766502557</v>
      </c>
      <c r="E18" s="8">
        <f t="shared" ca="1" si="0"/>
        <v>12200</v>
      </c>
      <c r="F18" s="8">
        <f t="shared" ca="1" si="1"/>
        <v>11800</v>
      </c>
    </row>
    <row r="19" spans="1:19" x14ac:dyDescent="0.2">
      <c r="A19">
        <f t="shared" si="2"/>
        <v>16</v>
      </c>
      <c r="B19" s="8">
        <f ca="1">$N$29*NormalRandomNos!A19/8</f>
        <v>0.1056024848149948</v>
      </c>
      <c r="C19">
        <v>20</v>
      </c>
      <c r="D19" s="8">
        <f t="shared" ca="1" si="3"/>
        <v>1224.7008512500706</v>
      </c>
      <c r="E19" s="8">
        <f t="shared" ca="1" si="0"/>
        <v>12200</v>
      </c>
      <c r="F19" s="8">
        <f t="shared" ca="1" si="1"/>
        <v>11800</v>
      </c>
    </row>
    <row r="20" spans="1:19" x14ac:dyDescent="0.2">
      <c r="A20">
        <f t="shared" si="2"/>
        <v>17</v>
      </c>
      <c r="B20" s="8">
        <f ca="1">$N$29*NormalRandomNos!A20/8</f>
        <v>0.12868042748356581</v>
      </c>
      <c r="C20">
        <v>20</v>
      </c>
      <c r="D20" s="8">
        <f t="shared" ca="1" si="3"/>
        <v>1184.3803775692234</v>
      </c>
      <c r="E20" s="8">
        <f t="shared" ca="1" si="0"/>
        <v>12043.803775692233</v>
      </c>
      <c r="F20" s="8">
        <f t="shared" ca="1" si="1"/>
        <v>11643.803775692233</v>
      </c>
    </row>
    <row r="21" spans="1:19" x14ac:dyDescent="0.2">
      <c r="A21">
        <f t="shared" si="2"/>
        <v>18</v>
      </c>
      <c r="B21" s="8">
        <f ca="1">$N$29*NormalRandomNos!A21/8</f>
        <v>0.12744508586980716</v>
      </c>
      <c r="C21">
        <v>20</v>
      </c>
      <c r="D21" s="8">
        <f t="shared" ca="1" si="3"/>
        <v>1175.0245439088719</v>
      </c>
      <c r="E21" s="8">
        <f t="shared" ca="1" si="0"/>
        <v>11950.24543908872</v>
      </c>
      <c r="F21" s="8">
        <f t="shared" ca="1" si="1"/>
        <v>11550.24543908872</v>
      </c>
    </row>
    <row r="22" spans="1:19" x14ac:dyDescent="0.2">
      <c r="A22">
        <f t="shared" si="2"/>
        <v>19</v>
      </c>
      <c r="B22" s="8">
        <f ca="1">$N$29*NormalRandomNos!A22/8</f>
        <v>-1.0952434089305511E-2</v>
      </c>
      <c r="C22">
        <v>20</v>
      </c>
      <c r="D22" s="8">
        <f t="shared" ca="1" si="3"/>
        <v>1021.5339529742654</v>
      </c>
      <c r="E22" s="8">
        <f t="shared" ca="1" si="0"/>
        <v>10415.339529742654</v>
      </c>
      <c r="F22" s="8">
        <f t="shared" ca="1" si="1"/>
        <v>10015.339529742654</v>
      </c>
    </row>
    <row r="23" spans="1:19" x14ac:dyDescent="0.2">
      <c r="A23">
        <f t="shared" si="2"/>
        <v>20</v>
      </c>
      <c r="B23" s="8">
        <f ca="1">$N$29*NormalRandomNos!A23/8</f>
        <v>-0.20791038673525611</v>
      </c>
      <c r="C23">
        <v>20</v>
      </c>
      <c r="D23" s="8">
        <f t="shared" ca="1" si="3"/>
        <v>815.74839410636719</v>
      </c>
      <c r="E23" s="8">
        <f t="shared" ca="1" si="0"/>
        <v>8357.4839410636723</v>
      </c>
      <c r="F23" s="8">
        <f t="shared" ca="1" si="1"/>
        <v>7957.4839410636723</v>
      </c>
    </row>
    <row r="24" spans="1:19" x14ac:dyDescent="0.2">
      <c r="A24">
        <f t="shared" si="2"/>
        <v>21</v>
      </c>
      <c r="B24" s="8">
        <f ca="1">$N$29*NormalRandomNos!A24/8</f>
        <v>-0.40350599339241755</v>
      </c>
      <c r="C24">
        <v>20</v>
      </c>
      <c r="D24" s="8">
        <f t="shared" ca="1" si="3"/>
        <v>641.31414531700648</v>
      </c>
      <c r="E24" s="8">
        <f t="shared" ca="1" si="0"/>
        <v>6613.1414531700648</v>
      </c>
      <c r="F24" s="8">
        <f t="shared" ca="1" si="1"/>
        <v>6213.1414531700648</v>
      </c>
    </row>
    <row r="25" spans="1:19" x14ac:dyDescent="0.2">
      <c r="A25">
        <f t="shared" si="2"/>
        <v>22</v>
      </c>
      <c r="B25" s="8">
        <f ca="1">$N$29*NormalRandomNos!A25/8</f>
        <v>-0.19067018822618872</v>
      </c>
      <c r="C25">
        <v>20</v>
      </c>
      <c r="D25" s="8">
        <f t="shared" ca="1" si="3"/>
        <v>756.14860142314512</v>
      </c>
      <c r="E25" s="8">
        <f t="shared" ca="1" si="0"/>
        <v>7761.486014231451</v>
      </c>
      <c r="F25" s="8">
        <f t="shared" ca="1" si="1"/>
        <v>7361.486014231451</v>
      </c>
    </row>
    <row r="26" spans="1:19" ht="39" thickBot="1" x14ac:dyDescent="0.25">
      <c r="A26">
        <f t="shared" si="2"/>
        <v>23</v>
      </c>
      <c r="B26" s="8">
        <f ca="1">$N$29*NormalRandomNos!A26/8</f>
        <v>-0.51030480756684504</v>
      </c>
      <c r="C26">
        <v>20</v>
      </c>
      <c r="D26" s="8">
        <f t="shared" ca="1" si="3"/>
        <v>567.67382359358623</v>
      </c>
      <c r="E26" s="8">
        <f t="shared" ca="1" si="0"/>
        <v>5876.7382359358626</v>
      </c>
      <c r="F26" s="8">
        <f t="shared" ca="1" si="1"/>
        <v>5476.7382359358626</v>
      </c>
      <c r="J26" s="2" t="s">
        <v>11</v>
      </c>
      <c r="K26" s="1" t="s">
        <v>12</v>
      </c>
      <c r="L26" s="1" t="s">
        <v>5</v>
      </c>
      <c r="M26" s="1" t="s">
        <v>6</v>
      </c>
      <c r="N26" s="1" t="s">
        <v>7</v>
      </c>
      <c r="O26" s="1" t="s">
        <v>8</v>
      </c>
      <c r="P26" s="1" t="s">
        <v>9</v>
      </c>
      <c r="Q26" s="1" t="s">
        <v>10</v>
      </c>
      <c r="R26" s="7" t="s">
        <v>20</v>
      </c>
      <c r="S26" s="7" t="s">
        <v>50</v>
      </c>
    </row>
    <row r="27" spans="1:19" ht="26.25" thickTop="1" x14ac:dyDescent="0.2">
      <c r="A27">
        <f t="shared" si="2"/>
        <v>24</v>
      </c>
      <c r="B27" s="8">
        <f ca="1">$N$29*NormalRandomNos!A27/8</f>
        <v>-0.187493591654944</v>
      </c>
      <c r="C27">
        <v>20</v>
      </c>
      <c r="D27" s="8">
        <f t="shared" ca="1" si="3"/>
        <v>740.27373609449694</v>
      </c>
      <c r="E27" s="8">
        <f t="shared" ca="1" si="0"/>
        <v>7602.7373609449696</v>
      </c>
      <c r="F27" s="8">
        <f t="shared" ca="1" si="1"/>
        <v>7202.7373609449696</v>
      </c>
      <c r="J27" s="1" t="s">
        <v>13</v>
      </c>
      <c r="K27" s="3" t="s">
        <v>16</v>
      </c>
      <c r="L27" s="6" t="s">
        <v>15</v>
      </c>
      <c r="M27" s="3"/>
      <c r="N27" s="6" t="s">
        <v>17</v>
      </c>
      <c r="O27" s="3"/>
      <c r="P27" s="3" t="s">
        <v>14</v>
      </c>
      <c r="Q27" s="3" t="s">
        <v>14</v>
      </c>
      <c r="R27" s="3" t="s">
        <v>14</v>
      </c>
      <c r="S27" s="6" t="s">
        <v>14</v>
      </c>
    </row>
    <row r="28" spans="1:19" x14ac:dyDescent="0.2">
      <c r="A28">
        <f t="shared" si="2"/>
        <v>25</v>
      </c>
      <c r="B28" s="8">
        <f ca="1">$N$29*NormalRandomNos!A28/8</f>
        <v>6.2075783516976561E-2</v>
      </c>
      <c r="C28">
        <v>20</v>
      </c>
      <c r="D28" s="8">
        <f t="shared" ca="1" si="3"/>
        <v>1001.9305952120322</v>
      </c>
      <c r="E28" s="8">
        <f t="shared" ca="1" si="0"/>
        <v>10219.305952120323</v>
      </c>
      <c r="F28" s="8">
        <f t="shared" ca="1" si="1"/>
        <v>9819.3059521203231</v>
      </c>
      <c r="J28" s="5" t="s">
        <v>30</v>
      </c>
      <c r="K28">
        <v>1000</v>
      </c>
      <c r="L28" s="5" t="s">
        <v>40</v>
      </c>
      <c r="M28" s="5" t="s">
        <v>41</v>
      </c>
      <c r="N28" s="5" t="s">
        <v>42</v>
      </c>
      <c r="O28" s="5" t="s">
        <v>43</v>
      </c>
      <c r="P28">
        <v>200</v>
      </c>
      <c r="Q28" s="4">
        <v>0.01</v>
      </c>
      <c r="R28">
        <v>20</v>
      </c>
      <c r="S28">
        <v>1200</v>
      </c>
    </row>
    <row r="29" spans="1:19" x14ac:dyDescent="0.2">
      <c r="A29">
        <f t="shared" si="2"/>
        <v>26</v>
      </c>
      <c r="B29" s="8">
        <f ca="1">$N$29*NormalRandomNos!A29/8</f>
        <v>3.6750850716220584E-2</v>
      </c>
      <c r="C29">
        <v>20</v>
      </c>
      <c r="D29" s="8">
        <f t="shared" ca="1" si="3"/>
        <v>1037.8347768106419</v>
      </c>
      <c r="E29" s="8">
        <f t="shared" ca="1" si="0"/>
        <v>10578.347768106418</v>
      </c>
      <c r="F29" s="8">
        <f t="shared" ca="1" si="1"/>
        <v>10178.347768106418</v>
      </c>
      <c r="J29" s="5" t="s">
        <v>29</v>
      </c>
      <c r="K29">
        <v>1000</v>
      </c>
      <c r="L29">
        <v>-0.5</v>
      </c>
      <c r="M29">
        <v>0.5</v>
      </c>
      <c r="N29">
        <v>2</v>
      </c>
      <c r="O29">
        <v>0.5</v>
      </c>
      <c r="P29">
        <v>200</v>
      </c>
      <c r="Q29" s="4">
        <v>0.01</v>
      </c>
      <c r="R29">
        <v>20</v>
      </c>
      <c r="S29">
        <v>1200</v>
      </c>
    </row>
    <row r="30" spans="1:19" x14ac:dyDescent="0.2">
      <c r="A30">
        <f t="shared" si="2"/>
        <v>27</v>
      </c>
      <c r="B30" s="8">
        <f ca="1">$N$29*NormalRandomNos!A30/8</f>
        <v>6.5736488352978115E-3</v>
      </c>
      <c r="C30">
        <v>20</v>
      </c>
      <c r="D30" s="8">
        <f t="shared" ca="1" si="3"/>
        <v>1014.0994409299241</v>
      </c>
      <c r="E30" s="8">
        <f t="shared" ca="1" si="0"/>
        <v>10340.994409299241</v>
      </c>
      <c r="F30" s="8">
        <f t="shared" ca="1" si="1"/>
        <v>9940.9944092992409</v>
      </c>
    </row>
    <row r="31" spans="1:19" x14ac:dyDescent="0.2">
      <c r="A31">
        <f t="shared" si="2"/>
        <v>28</v>
      </c>
      <c r="B31" s="8">
        <f ca="1">$N$29*NormalRandomNos!A31/8</f>
        <v>5.8534334698198118E-2</v>
      </c>
      <c r="C31">
        <v>20</v>
      </c>
      <c r="D31" s="8">
        <f t="shared" ca="1" si="3"/>
        <v>1063.254543504883</v>
      </c>
      <c r="E31" s="8">
        <f t="shared" ca="1" si="0"/>
        <v>10832.545435048831</v>
      </c>
      <c r="F31" s="8">
        <f t="shared" ca="1" si="1"/>
        <v>10432.545435048831</v>
      </c>
    </row>
    <row r="32" spans="1:19" x14ac:dyDescent="0.2">
      <c r="A32">
        <f t="shared" si="2"/>
        <v>29</v>
      </c>
      <c r="B32" s="8">
        <f ca="1">$N$29*NormalRandomNos!A32/8</f>
        <v>0.31635954621181706</v>
      </c>
      <c r="C32">
        <v>20</v>
      </c>
      <c r="D32" s="8">
        <f t="shared" ca="1" si="3"/>
        <v>1389.0588783365492</v>
      </c>
      <c r="E32" s="8">
        <f t="shared" ca="1" si="0"/>
        <v>12200</v>
      </c>
      <c r="F32" s="8">
        <f t="shared" ca="1" si="1"/>
        <v>11800</v>
      </c>
      <c r="G32" s="8">
        <f t="shared" ref="G32:G44" ca="1" si="4">F32/(1+$Q$28)^(A32-29)</f>
        <v>11800</v>
      </c>
      <c r="H32" s="8">
        <f>(1000*C32-($F$2+1000*10))/(1+$Q$28)^(A32-29)</f>
        <v>9800</v>
      </c>
    </row>
    <row r="33" spans="1:11" x14ac:dyDescent="0.2">
      <c r="A33">
        <f t="shared" si="2"/>
        <v>30</v>
      </c>
      <c r="B33" s="8">
        <f ca="1">$N$29*NormalRandomNos!A33/8</f>
        <v>5.5899947015166151E-2</v>
      </c>
      <c r="C33">
        <v>20</v>
      </c>
      <c r="D33" s="8">
        <f t="shared" ca="1" si="3"/>
        <v>1129.3307915123116</v>
      </c>
      <c r="E33" s="8">
        <f t="shared" ca="1" si="0"/>
        <v>11493.307915123116</v>
      </c>
      <c r="F33" s="8">
        <f t="shared" ca="1" si="1"/>
        <v>11093.307915123116</v>
      </c>
      <c r="G33" s="8">
        <f t="shared" ca="1" si="4"/>
        <v>10983.473183290214</v>
      </c>
      <c r="H33" s="8">
        <f t="shared" ref="H33:H44" si="5">(1000*C33-($F$2+1000*10))/(1+$Q$28)^(A33-29)</f>
        <v>9702.9702970297021</v>
      </c>
    </row>
    <row r="34" spans="1:11" x14ac:dyDescent="0.2">
      <c r="A34">
        <f t="shared" si="2"/>
        <v>31</v>
      </c>
      <c r="B34" s="8">
        <f ca="1">$N$29*NormalRandomNos!A34/8</f>
        <v>-9.4953350124592883E-2</v>
      </c>
      <c r="C34">
        <v>20</v>
      </c>
      <c r="D34" s="8">
        <f t="shared" ca="1" si="3"/>
        <v>931.80817840095915</v>
      </c>
      <c r="E34" s="8">
        <f t="shared" ca="1" si="0"/>
        <v>9518.0817840095915</v>
      </c>
      <c r="F34" s="8">
        <f t="shared" ca="1" si="1"/>
        <v>9118.0817840095915</v>
      </c>
      <c r="G34" s="8">
        <f t="shared" ca="1" si="4"/>
        <v>8938.4195510338122</v>
      </c>
      <c r="H34" s="8">
        <f t="shared" si="5"/>
        <v>9606.9012841878248</v>
      </c>
      <c r="K34" s="5"/>
    </row>
    <row r="35" spans="1:11" x14ac:dyDescent="0.2">
      <c r="A35">
        <f t="shared" si="2"/>
        <v>32</v>
      </c>
      <c r="B35" s="8">
        <f ca="1">$N$29*NormalRandomNos!A35/8</f>
        <v>-0.11528976596476728</v>
      </c>
      <c r="C35">
        <v>20</v>
      </c>
      <c r="D35" s="8">
        <f t="shared" ca="1" si="3"/>
        <v>878.60889230855844</v>
      </c>
      <c r="E35" s="8">
        <f t="shared" ca="1" si="0"/>
        <v>8986.0889230855846</v>
      </c>
      <c r="F35" s="8">
        <f t="shared" ca="1" si="1"/>
        <v>8586.0889230855846</v>
      </c>
      <c r="G35" s="8">
        <f t="shared" ca="1" si="4"/>
        <v>8333.573317977547</v>
      </c>
      <c r="H35" s="8">
        <f t="shared" si="5"/>
        <v>9511.7834496909163</v>
      </c>
    </row>
    <row r="36" spans="1:11" x14ac:dyDescent="0.2">
      <c r="A36">
        <f t="shared" si="2"/>
        <v>33</v>
      </c>
      <c r="B36" s="8">
        <f ca="1">$N$29*NormalRandomNos!A36/8</f>
        <v>-2.7056535609678269E-2</v>
      </c>
      <c r="C36">
        <v>20</v>
      </c>
      <c r="D36" s="8">
        <f t="shared" ca="1" si="3"/>
        <v>948.43727653462781</v>
      </c>
      <c r="E36" s="8">
        <f t="shared" ca="1" si="0"/>
        <v>9684.3727653462774</v>
      </c>
      <c r="F36" s="8">
        <f t="shared" ca="1" si="1"/>
        <v>9284.3727653462774</v>
      </c>
      <c r="G36" s="8">
        <f t="shared" ca="1" si="4"/>
        <v>8922.0997383493432</v>
      </c>
      <c r="H36" s="8">
        <f t="shared" si="5"/>
        <v>9417.6073759315987</v>
      </c>
    </row>
    <row r="37" spans="1:11" x14ac:dyDescent="0.2">
      <c r="A37">
        <f t="shared" si="2"/>
        <v>34</v>
      </c>
      <c r="B37" s="8">
        <f ca="1">$N$29*NormalRandomNos!A37/8</f>
        <v>1.818841802804412E-2</v>
      </c>
      <c r="C37">
        <v>20</v>
      </c>
      <c r="D37" s="8">
        <f t="shared" ca="1" si="3"/>
        <v>1007.6294509158903</v>
      </c>
      <c r="E37" s="8">
        <f t="shared" ca="1" si="0"/>
        <v>10276.294509158903</v>
      </c>
      <c r="F37" s="8">
        <f t="shared" ca="1" si="1"/>
        <v>9876.2945091589027</v>
      </c>
      <c r="G37" s="8">
        <f t="shared" ca="1" si="4"/>
        <v>9396.9553461636333</v>
      </c>
      <c r="H37" s="8">
        <f t="shared" si="5"/>
        <v>9324.3637385461388</v>
      </c>
    </row>
    <row r="38" spans="1:11" x14ac:dyDescent="0.2">
      <c r="A38">
        <f t="shared" si="2"/>
        <v>35</v>
      </c>
      <c r="B38" s="8">
        <f ca="1">$N$29*NormalRandomNos!A38/8</f>
        <v>-0.20081930017621713</v>
      </c>
      <c r="C38">
        <v>20</v>
      </c>
      <c r="D38" s="8">
        <f t="shared" ca="1" si="3"/>
        <v>819.30471953177914</v>
      </c>
      <c r="E38" s="8">
        <f t="shared" ca="1" si="0"/>
        <v>8393.0471953177912</v>
      </c>
      <c r="F38" s="8">
        <f t="shared" ca="1" si="1"/>
        <v>7993.0471953177912</v>
      </c>
      <c r="G38" s="8">
        <f t="shared" ca="1" si="4"/>
        <v>7529.8120255111253</v>
      </c>
      <c r="H38" s="8">
        <f t="shared" si="5"/>
        <v>9232.0433054912246</v>
      </c>
    </row>
    <row r="39" spans="1:11" x14ac:dyDescent="0.2">
      <c r="A39">
        <f t="shared" si="2"/>
        <v>36</v>
      </c>
      <c r="B39" s="8">
        <f ca="1">$N$29*NormalRandomNos!A39/8</f>
        <v>9.8001704059289776E-2</v>
      </c>
      <c r="C39">
        <v>20</v>
      </c>
      <c r="D39" s="8">
        <f t="shared" ca="1" si="3"/>
        <v>1059.865341547139</v>
      </c>
      <c r="E39" s="8">
        <f t="shared" ca="1" si="0"/>
        <v>10798.65341547139</v>
      </c>
      <c r="F39" s="8">
        <f t="shared" ca="1" si="1"/>
        <v>10398.65341547139</v>
      </c>
      <c r="G39" s="8">
        <f t="shared" ca="1" si="4"/>
        <v>9699.0117852521853</v>
      </c>
      <c r="H39" s="8">
        <f t="shared" si="5"/>
        <v>9140.6369361299276</v>
      </c>
    </row>
    <row r="40" spans="1:11" x14ac:dyDescent="0.2">
      <c r="A40">
        <f t="shared" si="2"/>
        <v>37</v>
      </c>
      <c r="B40" s="8">
        <f ca="1">$N$29*NormalRandomNos!A40/8</f>
        <v>7.8237661007957815E-2</v>
      </c>
      <c r="C40">
        <v>20</v>
      </c>
      <c r="D40" s="8">
        <f t="shared" ca="1" si="3"/>
        <v>1094.0277111124976</v>
      </c>
      <c r="E40" s="8">
        <f t="shared" ca="1" si="0"/>
        <v>11140.277111124977</v>
      </c>
      <c r="F40" s="8">
        <f t="shared" ca="1" si="1"/>
        <v>10740.277111124977</v>
      </c>
      <c r="G40" s="8">
        <f t="shared" ca="1" si="4"/>
        <v>9918.465716934712</v>
      </c>
      <c r="H40" s="8">
        <f t="shared" si="5"/>
        <v>9050.1355803266597</v>
      </c>
    </row>
    <row r="41" spans="1:11" x14ac:dyDescent="0.2">
      <c r="A41">
        <f t="shared" si="2"/>
        <v>38</v>
      </c>
      <c r="B41" s="8">
        <f ca="1">$N$29*NormalRandomNos!A41/8</f>
        <v>0.53255245936155948</v>
      </c>
      <c r="C41">
        <v>20</v>
      </c>
      <c r="D41" s="8">
        <f t="shared" ca="1" si="3"/>
        <v>1734.1643697587572</v>
      </c>
      <c r="E41" s="8">
        <f t="shared" ca="1" si="0"/>
        <v>12200</v>
      </c>
      <c r="F41" s="8">
        <f t="shared" ca="1" si="1"/>
        <v>11800</v>
      </c>
      <c r="G41" s="8">
        <f t="shared" ca="1" si="4"/>
        <v>10789.209926030973</v>
      </c>
      <c r="H41" s="8">
        <f t="shared" si="5"/>
        <v>8960.5302775511464</v>
      </c>
    </row>
    <row r="42" spans="1:11" x14ac:dyDescent="0.2">
      <c r="A42">
        <f t="shared" si="2"/>
        <v>39</v>
      </c>
      <c r="B42" s="8">
        <f ca="1">$N$29*NormalRandomNos!A42/8</f>
        <v>-9.6658947162978945E-2</v>
      </c>
      <c r="C42">
        <v>20</v>
      </c>
      <c r="D42" s="8">
        <f t="shared" ca="1" si="3"/>
        <v>1013.5369925635761</v>
      </c>
      <c r="E42" s="8">
        <f t="shared" ca="1" si="0"/>
        <v>10335.369925635761</v>
      </c>
      <c r="F42" s="8">
        <f t="shared" ca="1" si="1"/>
        <v>9935.3699256357613</v>
      </c>
      <c r="G42" s="8">
        <f t="shared" ca="1" si="4"/>
        <v>8994.3607837270483</v>
      </c>
      <c r="H42" s="8">
        <f t="shared" si="5"/>
        <v>8871.8121559912342</v>
      </c>
    </row>
    <row r="43" spans="1:11" x14ac:dyDescent="0.2">
      <c r="A43">
        <f t="shared" si="2"/>
        <v>40</v>
      </c>
      <c r="B43" s="8">
        <f ca="1">$N$29*NormalRandomNos!A43/8</f>
        <v>-0.23407650185593717</v>
      </c>
      <c r="C43">
        <v>20</v>
      </c>
      <c r="D43" s="8">
        <f t="shared" ca="1" si="3"/>
        <v>793.43213831595097</v>
      </c>
      <c r="E43" s="8">
        <f t="shared" ca="1" si="0"/>
        <v>8134.3213831595094</v>
      </c>
      <c r="F43" s="8">
        <f t="shared" ca="1" si="1"/>
        <v>7734.3213831595094</v>
      </c>
      <c r="G43" s="8">
        <f t="shared" ca="1" si="4"/>
        <v>6932.4556946309849</v>
      </c>
      <c r="H43" s="8">
        <f t="shared" si="5"/>
        <v>8783.9724316744905</v>
      </c>
    </row>
    <row r="44" spans="1:11" x14ac:dyDescent="0.2">
      <c r="A44">
        <f t="shared" si="2"/>
        <v>41</v>
      </c>
      <c r="B44" s="8">
        <f ca="1">$N$29*NormalRandomNos!A44/8</f>
        <v>-0.34696476054170611</v>
      </c>
      <c r="C44">
        <v>20</v>
      </c>
      <c r="D44" s="8">
        <f t="shared" ca="1" si="3"/>
        <v>674.8652663299747</v>
      </c>
      <c r="E44" s="8">
        <f t="shared" ca="1" si="0"/>
        <v>6948.6526632997466</v>
      </c>
      <c r="F44" s="8">
        <f t="shared" ca="1" si="1"/>
        <v>6548.6526632997466</v>
      </c>
      <c r="G44" s="8">
        <f t="shared" ca="1" si="4"/>
        <v>5811.5967325759457</v>
      </c>
      <c r="H44" s="8">
        <f t="shared" si="5"/>
        <v>8697.0024075985057</v>
      </c>
    </row>
    <row r="45" spans="1:11" x14ac:dyDescent="0.2">
      <c r="B45" s="8">
        <f ca="1">$N$29*NormalRandomNos!A45/8</f>
        <v>-8.1742197224899185E-3</v>
      </c>
    </row>
    <row r="48" spans="1:11" x14ac:dyDescent="0.2">
      <c r="C48" s="9" t="s">
        <v>44</v>
      </c>
      <c r="D48" s="8">
        <f ca="1">AVERAGE(D3:D44)</f>
        <v>996.36771769506288</v>
      </c>
      <c r="F48" s="9" t="s">
        <v>48</v>
      </c>
      <c r="G48" s="12">
        <f ca="1">SUM(G32:G44)</f>
        <v>118049.43380147753</v>
      </c>
      <c r="H48" s="12">
        <f>SUM(H32:H44)</f>
        <v>120099.7592401494</v>
      </c>
    </row>
    <row r="49" spans="3:4" x14ac:dyDescent="0.2">
      <c r="C49" s="5" t="s">
        <v>45</v>
      </c>
      <c r="D49" s="8">
        <f ca="1">STDEV(D3:D44)</f>
        <v>269.66327903727625</v>
      </c>
    </row>
  </sheetData>
  <phoneticPr fontId="1"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6"/>
  <sheetViews>
    <sheetView tabSelected="1" workbookViewId="0">
      <selection activeCell="B31" sqref="B31"/>
    </sheetView>
  </sheetViews>
  <sheetFormatPr defaultRowHeight="12.75" x14ac:dyDescent="0.2"/>
  <cols>
    <col min="2" max="2" width="152.5703125" style="1" customWidth="1"/>
  </cols>
  <sheetData>
    <row r="3" spans="2:2" x14ac:dyDescent="0.2">
      <c r="B3" s="7" t="s">
        <v>49</v>
      </c>
    </row>
    <row r="4" spans="2:2" x14ac:dyDescent="0.2">
      <c r="B4" s="7" t="s">
        <v>51</v>
      </c>
    </row>
    <row r="7" spans="2:2" x14ac:dyDescent="0.2">
      <c r="B7" s="7" t="s">
        <v>36</v>
      </c>
    </row>
    <row r="15" spans="2:2" ht="47.25" x14ac:dyDescent="0.2">
      <c r="B15" s="13" t="s">
        <v>52</v>
      </c>
    </row>
    <row r="17" spans="2:2" ht="45" x14ac:dyDescent="0.2">
      <c r="B17" s="15" t="s">
        <v>54</v>
      </c>
    </row>
    <row r="18" spans="2:2" x14ac:dyDescent="0.2">
      <c r="B18" s="14"/>
    </row>
    <row r="19" spans="2:2" x14ac:dyDescent="0.2">
      <c r="B19" s="19" t="s">
        <v>66</v>
      </c>
    </row>
    <row r="20" spans="2:2" x14ac:dyDescent="0.2">
      <c r="B20" s="7" t="s">
        <v>67</v>
      </c>
    </row>
    <row r="21" spans="2:2" x14ac:dyDescent="0.2">
      <c r="B21" s="7" t="s">
        <v>68</v>
      </c>
    </row>
    <row r="23" spans="2:2" ht="31.5" x14ac:dyDescent="0.2">
      <c r="B23" s="13" t="s">
        <v>53</v>
      </c>
    </row>
    <row r="25" spans="2:2" ht="15.75" x14ac:dyDescent="0.2">
      <c r="B25" s="13" t="s">
        <v>55</v>
      </c>
    </row>
    <row r="26" spans="2:2" ht="15.75" x14ac:dyDescent="0.2">
      <c r="B26" s="13" t="s">
        <v>64</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workbookViewId="0">
      <selection activeCell="A4" sqref="A4"/>
    </sheetView>
  </sheetViews>
  <sheetFormatPr defaultRowHeight="12.75" x14ac:dyDescent="0.2"/>
  <cols>
    <col min="1" max="1" width="20.140625" customWidth="1"/>
  </cols>
  <sheetData>
    <row r="1" spans="1:3" x14ac:dyDescent="0.2">
      <c r="B1" s="5" t="s">
        <v>18</v>
      </c>
      <c r="C1" s="5" t="s">
        <v>38</v>
      </c>
    </row>
    <row r="2" spans="1:3" x14ac:dyDescent="0.2">
      <c r="B2">
        <v>0</v>
      </c>
      <c r="C2">
        <v>0.25</v>
      </c>
    </row>
    <row r="3" spans="1:3" x14ac:dyDescent="0.2">
      <c r="A3" s="5" t="s">
        <v>37</v>
      </c>
    </row>
    <row r="4" spans="1:3" x14ac:dyDescent="0.2">
      <c r="A4" s="11">
        <f ca="1">SQRT(-2*LN(RAND()))*SIN(2*PI()*RAND())</f>
        <v>-1.6535554809409909</v>
      </c>
      <c r="B4">
        <f ca="1">$B$2+$C$2*A4</f>
        <v>-0.41338887023524773</v>
      </c>
    </row>
    <row r="5" spans="1:3" x14ac:dyDescent="0.2">
      <c r="A5" s="11">
        <f t="shared" ref="A5:A45" ca="1" si="0">SQRT(-2*LN(RAND()))*SIN(2*PI()*RAND())</f>
        <v>-0.67978393895408884</v>
      </c>
      <c r="B5">
        <f t="shared" ref="B5:B45" ca="1" si="1">$B$2+$C$2*A5</f>
        <v>-0.16994598473852221</v>
      </c>
    </row>
    <row r="6" spans="1:3" x14ac:dyDescent="0.2">
      <c r="A6" s="11">
        <f t="shared" ca="1" si="0"/>
        <v>-0.98398351171466114</v>
      </c>
      <c r="B6">
        <f t="shared" ca="1" si="1"/>
        <v>-0.24599587792866529</v>
      </c>
    </row>
    <row r="7" spans="1:3" x14ac:dyDescent="0.2">
      <c r="A7" s="11">
        <f t="shared" ca="1" si="0"/>
        <v>1.3072401570317631</v>
      </c>
      <c r="B7">
        <f t="shared" ca="1" si="1"/>
        <v>0.32681003925794078</v>
      </c>
    </row>
    <row r="8" spans="1:3" x14ac:dyDescent="0.2">
      <c r="A8" s="11">
        <f t="shared" ca="1" si="0"/>
        <v>0.54320011579306393</v>
      </c>
      <c r="B8">
        <f t="shared" ca="1" si="1"/>
        <v>0.13580002894826598</v>
      </c>
    </row>
    <row r="9" spans="1:3" x14ac:dyDescent="0.2">
      <c r="A9" s="11">
        <f t="shared" ca="1" si="0"/>
        <v>2.5636073390710466E-2</v>
      </c>
      <c r="B9">
        <f t="shared" ca="1" si="1"/>
        <v>6.4090183476776166E-3</v>
      </c>
    </row>
    <row r="10" spans="1:3" x14ac:dyDescent="0.2">
      <c r="A10" s="11">
        <f t="shared" ca="1" si="0"/>
        <v>-0.23356738432463309</v>
      </c>
      <c r="B10">
        <f t="shared" ca="1" si="1"/>
        <v>-5.8391846081158272E-2</v>
      </c>
    </row>
    <row r="11" spans="1:3" x14ac:dyDescent="0.2">
      <c r="A11" s="11">
        <f t="shared" ca="1" si="0"/>
        <v>0.21365544247015136</v>
      </c>
      <c r="B11">
        <f t="shared" ca="1" si="1"/>
        <v>5.3413860617537841E-2</v>
      </c>
    </row>
    <row r="12" spans="1:3" x14ac:dyDescent="0.2">
      <c r="A12" s="11">
        <f t="shared" ca="1" si="0"/>
        <v>0.90409106676407125</v>
      </c>
      <c r="B12">
        <f t="shared" ca="1" si="1"/>
        <v>0.22602276669101781</v>
      </c>
    </row>
    <row r="13" spans="1:3" x14ac:dyDescent="0.2">
      <c r="A13" s="11">
        <f t="shared" ca="1" si="0"/>
        <v>-2.4802582265820443</v>
      </c>
      <c r="B13">
        <f t="shared" ca="1" si="1"/>
        <v>-0.62006455664551108</v>
      </c>
    </row>
    <row r="14" spans="1:3" x14ac:dyDescent="0.2">
      <c r="A14" s="11">
        <f t="shared" ca="1" si="0"/>
        <v>1.5207239568325401</v>
      </c>
      <c r="B14">
        <f t="shared" ca="1" si="1"/>
        <v>0.38018098920813503</v>
      </c>
    </row>
    <row r="15" spans="1:3" x14ac:dyDescent="0.2">
      <c r="A15" s="11">
        <f t="shared" ca="1" si="0"/>
        <v>0.38813711952778296</v>
      </c>
      <c r="B15">
        <f t="shared" ca="1" si="1"/>
        <v>9.703427988194574E-2</v>
      </c>
    </row>
    <row r="16" spans="1:3" x14ac:dyDescent="0.2">
      <c r="A16" s="11">
        <f t="shared" ca="1" si="0"/>
        <v>-2.2350209123781455</v>
      </c>
      <c r="B16">
        <f t="shared" ca="1" si="1"/>
        <v>-0.55875522809453637</v>
      </c>
    </row>
    <row r="17" spans="1:2" x14ac:dyDescent="0.2">
      <c r="A17" s="11">
        <f t="shared" ca="1" si="0"/>
        <v>0.41890662080879171</v>
      </c>
      <c r="B17">
        <f t="shared" ca="1" si="1"/>
        <v>0.10472665520219793</v>
      </c>
    </row>
    <row r="18" spans="1:2" x14ac:dyDescent="0.2">
      <c r="A18" s="11">
        <f t="shared" ca="1" si="0"/>
        <v>1.9426973763828161</v>
      </c>
      <c r="B18">
        <f t="shared" ca="1" si="1"/>
        <v>0.48567434409570404</v>
      </c>
    </row>
    <row r="19" spans="1:2" x14ac:dyDescent="0.2">
      <c r="A19" s="11">
        <f t="shared" ca="1" si="0"/>
        <v>0.42240993925997922</v>
      </c>
      <c r="B19">
        <f t="shared" ca="1" si="1"/>
        <v>0.1056024848149948</v>
      </c>
    </row>
    <row r="20" spans="1:2" x14ac:dyDescent="0.2">
      <c r="A20" s="11">
        <f t="shared" ca="1" si="0"/>
        <v>0.51472170993426325</v>
      </c>
      <c r="B20">
        <f t="shared" ca="1" si="1"/>
        <v>0.12868042748356581</v>
      </c>
    </row>
    <row r="21" spans="1:2" x14ac:dyDescent="0.2">
      <c r="A21" s="11">
        <f t="shared" ca="1" si="0"/>
        <v>0.50978034347922863</v>
      </c>
      <c r="B21">
        <f t="shared" ca="1" si="1"/>
        <v>0.12744508586980716</v>
      </c>
    </row>
    <row r="22" spans="1:2" x14ac:dyDescent="0.2">
      <c r="A22" s="11">
        <f t="shared" ca="1" si="0"/>
        <v>-4.3809736357222046E-2</v>
      </c>
      <c r="B22">
        <f t="shared" ca="1" si="1"/>
        <v>-1.0952434089305511E-2</v>
      </c>
    </row>
    <row r="23" spans="1:2" x14ac:dyDescent="0.2">
      <c r="A23" s="11">
        <f t="shared" ca="1" si="0"/>
        <v>-0.83164154694102443</v>
      </c>
      <c r="B23">
        <f t="shared" ca="1" si="1"/>
        <v>-0.20791038673525611</v>
      </c>
    </row>
    <row r="24" spans="1:2" x14ac:dyDescent="0.2">
      <c r="A24" s="11">
        <f t="shared" ca="1" si="0"/>
        <v>-1.6140239735696702</v>
      </c>
      <c r="B24">
        <f t="shared" ca="1" si="1"/>
        <v>-0.40350599339241755</v>
      </c>
    </row>
    <row r="25" spans="1:2" x14ac:dyDescent="0.2">
      <c r="A25" s="11">
        <f t="shared" ca="1" si="0"/>
        <v>-0.7626807529047549</v>
      </c>
      <c r="B25">
        <f t="shared" ca="1" si="1"/>
        <v>-0.19067018822618872</v>
      </c>
    </row>
    <row r="26" spans="1:2" x14ac:dyDescent="0.2">
      <c r="A26" s="11">
        <f t="shared" ca="1" si="0"/>
        <v>-2.0412192302673802</v>
      </c>
      <c r="B26">
        <f t="shared" ca="1" si="1"/>
        <v>-0.51030480756684504</v>
      </c>
    </row>
    <row r="27" spans="1:2" x14ac:dyDescent="0.2">
      <c r="A27" s="11">
        <f t="shared" ca="1" si="0"/>
        <v>-0.74997436661977601</v>
      </c>
      <c r="B27">
        <f t="shared" ca="1" si="1"/>
        <v>-0.187493591654944</v>
      </c>
    </row>
    <row r="28" spans="1:2" x14ac:dyDescent="0.2">
      <c r="A28" s="11">
        <f t="shared" ca="1" si="0"/>
        <v>0.24830313406790624</v>
      </c>
      <c r="B28">
        <f t="shared" ca="1" si="1"/>
        <v>6.2075783516976561E-2</v>
      </c>
    </row>
    <row r="29" spans="1:2" x14ac:dyDescent="0.2">
      <c r="A29" s="11">
        <f t="shared" ca="1" si="0"/>
        <v>0.14700340286488234</v>
      </c>
      <c r="B29">
        <f t="shared" ca="1" si="1"/>
        <v>3.6750850716220584E-2</v>
      </c>
    </row>
    <row r="30" spans="1:2" x14ac:dyDescent="0.2">
      <c r="A30" s="11">
        <f t="shared" ca="1" si="0"/>
        <v>2.6294595341191246E-2</v>
      </c>
      <c r="B30">
        <f t="shared" ca="1" si="1"/>
        <v>6.5736488352978115E-3</v>
      </c>
    </row>
    <row r="31" spans="1:2" x14ac:dyDescent="0.2">
      <c r="A31" s="11">
        <f t="shared" ca="1" si="0"/>
        <v>0.23413733879279247</v>
      </c>
      <c r="B31">
        <f t="shared" ca="1" si="1"/>
        <v>5.8534334698198118E-2</v>
      </c>
    </row>
    <row r="32" spans="1:2" x14ac:dyDescent="0.2">
      <c r="A32" s="11">
        <f t="shared" ca="1" si="0"/>
        <v>1.2654381848472682</v>
      </c>
      <c r="B32">
        <f t="shared" ca="1" si="1"/>
        <v>0.31635954621181706</v>
      </c>
    </row>
    <row r="33" spans="1:2" x14ac:dyDescent="0.2">
      <c r="A33" s="11">
        <f t="shared" ca="1" si="0"/>
        <v>0.22359978806066461</v>
      </c>
      <c r="B33">
        <f t="shared" ca="1" si="1"/>
        <v>5.5899947015166151E-2</v>
      </c>
    </row>
    <row r="34" spans="1:2" x14ac:dyDescent="0.2">
      <c r="A34" s="11">
        <f t="shared" ca="1" si="0"/>
        <v>-0.37981340049837153</v>
      </c>
      <c r="B34">
        <f t="shared" ca="1" si="1"/>
        <v>-9.4953350124592883E-2</v>
      </c>
    </row>
    <row r="35" spans="1:2" x14ac:dyDescent="0.2">
      <c r="A35" s="11">
        <f t="shared" ca="1" si="0"/>
        <v>-0.46115906385906913</v>
      </c>
      <c r="B35">
        <f t="shared" ca="1" si="1"/>
        <v>-0.11528976596476728</v>
      </c>
    </row>
    <row r="36" spans="1:2" x14ac:dyDescent="0.2">
      <c r="A36" s="11">
        <f t="shared" ca="1" si="0"/>
        <v>-0.10822614243871308</v>
      </c>
      <c r="B36">
        <f t="shared" ca="1" si="1"/>
        <v>-2.7056535609678269E-2</v>
      </c>
    </row>
    <row r="37" spans="1:2" x14ac:dyDescent="0.2">
      <c r="A37" s="11">
        <f t="shared" ca="1" si="0"/>
        <v>7.2753672112176482E-2</v>
      </c>
      <c r="B37">
        <f t="shared" ca="1" si="1"/>
        <v>1.818841802804412E-2</v>
      </c>
    </row>
    <row r="38" spans="1:2" x14ac:dyDescent="0.2">
      <c r="A38" s="11">
        <f t="shared" ca="1" si="0"/>
        <v>-0.80327720070486852</v>
      </c>
      <c r="B38">
        <f t="shared" ca="1" si="1"/>
        <v>-0.20081930017621713</v>
      </c>
    </row>
    <row r="39" spans="1:2" x14ac:dyDescent="0.2">
      <c r="A39" s="11">
        <f t="shared" ca="1" si="0"/>
        <v>0.39200681623715911</v>
      </c>
      <c r="B39">
        <f t="shared" ca="1" si="1"/>
        <v>9.8001704059289776E-2</v>
      </c>
    </row>
    <row r="40" spans="1:2" x14ac:dyDescent="0.2">
      <c r="A40" s="11">
        <f t="shared" ca="1" si="0"/>
        <v>0.31295064403183126</v>
      </c>
      <c r="B40">
        <f t="shared" ca="1" si="1"/>
        <v>7.8237661007957815E-2</v>
      </c>
    </row>
    <row r="41" spans="1:2" x14ac:dyDescent="0.2">
      <c r="A41" s="11">
        <f t="shared" ca="1" si="0"/>
        <v>2.1302098374462379</v>
      </c>
      <c r="B41">
        <f t="shared" ca="1" si="1"/>
        <v>0.53255245936155948</v>
      </c>
    </row>
    <row r="42" spans="1:2" x14ac:dyDescent="0.2">
      <c r="A42" s="11">
        <f t="shared" ca="1" si="0"/>
        <v>-0.38663578865191578</v>
      </c>
      <c r="B42">
        <f t="shared" ca="1" si="1"/>
        <v>-9.6658947162978945E-2</v>
      </c>
    </row>
    <row r="43" spans="1:2" x14ac:dyDescent="0.2">
      <c r="A43" s="11">
        <f t="shared" ca="1" si="0"/>
        <v>-0.9363060074237487</v>
      </c>
      <c r="B43">
        <f t="shared" ca="1" si="1"/>
        <v>-0.23407650185593717</v>
      </c>
    </row>
    <row r="44" spans="1:2" x14ac:dyDescent="0.2">
      <c r="A44" s="11">
        <f t="shared" ca="1" si="0"/>
        <v>-1.3878590421668244</v>
      </c>
      <c r="B44">
        <f t="shared" ca="1" si="1"/>
        <v>-0.34696476054170611</v>
      </c>
    </row>
    <row r="45" spans="1:2" x14ac:dyDescent="0.2">
      <c r="A45" s="11">
        <f t="shared" ca="1" si="0"/>
        <v>-3.2696878889959674E-2</v>
      </c>
      <c r="B45">
        <f t="shared" ca="1" si="1"/>
        <v>-8.1742197224899185E-3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opLeftCell="A10" workbookViewId="0">
      <selection activeCell="B33" sqref="B33"/>
    </sheetView>
  </sheetViews>
  <sheetFormatPr defaultRowHeight="12.75" x14ac:dyDescent="0.2"/>
  <cols>
    <col min="2" max="6" width="9.140625" style="8"/>
    <col min="7" max="7" width="11.42578125" style="8" customWidth="1"/>
    <col min="11" max="11" width="11.28515625" customWidth="1"/>
  </cols>
  <sheetData>
    <row r="1" spans="1:10" x14ac:dyDescent="0.2">
      <c r="A1" s="5" t="s">
        <v>18</v>
      </c>
      <c r="B1" s="8" t="s">
        <v>0</v>
      </c>
      <c r="C1" s="8" t="s">
        <v>1</v>
      </c>
      <c r="D1" s="8" t="s">
        <v>2</v>
      </c>
      <c r="F1" s="8" t="s">
        <v>56</v>
      </c>
      <c r="G1" s="9" t="s">
        <v>14</v>
      </c>
      <c r="H1" s="5" t="s">
        <v>19</v>
      </c>
      <c r="J1" t="s">
        <v>24</v>
      </c>
    </row>
    <row r="2" spans="1:10" x14ac:dyDescent="0.2">
      <c r="A2">
        <v>1000</v>
      </c>
      <c r="B2" s="8">
        <f>LN($A$2)*(1-$D$2)-$C$2*LN(AVERAGE(C4:C44))</f>
        <v>7.024070359962705</v>
      </c>
      <c r="C2" s="8">
        <v>-0.5</v>
      </c>
      <c r="D2" s="8">
        <v>0.2</v>
      </c>
      <c r="F2" s="8">
        <v>100</v>
      </c>
      <c r="G2" s="8">
        <f>Q28</f>
        <v>200</v>
      </c>
      <c r="H2">
        <v>10</v>
      </c>
      <c r="J2">
        <v>1200</v>
      </c>
    </row>
    <row r="3" spans="1:10" x14ac:dyDescent="0.2">
      <c r="A3" t="s">
        <v>3</v>
      </c>
      <c r="B3" s="8" t="s">
        <v>4</v>
      </c>
      <c r="C3" s="8" t="s">
        <v>57</v>
      </c>
      <c r="D3" s="8" t="s">
        <v>58</v>
      </c>
      <c r="F3" s="9" t="s">
        <v>21</v>
      </c>
      <c r="G3" s="9" t="s">
        <v>22</v>
      </c>
      <c r="H3" s="5" t="s">
        <v>59</v>
      </c>
      <c r="I3" s="5" t="s">
        <v>23</v>
      </c>
    </row>
    <row r="4" spans="1:10" x14ac:dyDescent="0.2">
      <c r="A4">
        <v>1</v>
      </c>
      <c r="B4" s="8">
        <f ca="1">$O$28*_xll.RiskNormal(0,1)/8</f>
        <v>8.5689944508031538E-2</v>
      </c>
      <c r="C4" s="8">
        <v>20</v>
      </c>
      <c r="D4" s="8">
        <f ca="1">EXP(B$2+C$2*LN(C4)+$D$2*LN(F2)+B4)</f>
        <v>687.40813919113089</v>
      </c>
      <c r="F4" s="8">
        <f t="shared" ref="F4:F44" ca="1" si="0">G$2+H$2*MIN(D4,$J$2)</f>
        <v>7074.0813919113089</v>
      </c>
      <c r="G4" s="8">
        <f t="shared" ref="G4:G44" ca="1" si="1">MIN(D4,$J$2)*C4-F4</f>
        <v>6674.0813919113089</v>
      </c>
    </row>
    <row r="5" spans="1:10" x14ac:dyDescent="0.2">
      <c r="A5">
        <f>A4+1</f>
        <v>2</v>
      </c>
      <c r="B5" s="8">
        <f ca="1">$O$28*_xll.RiskNormal(0,1)/8</f>
        <v>-5.4585979486488502E-2</v>
      </c>
      <c r="C5" s="8">
        <v>20</v>
      </c>
      <c r="D5" s="8">
        <f ca="1">EXP(B$2+C$2*LN(C5)+$D$2*LN(D4)+B5)</f>
        <v>878.48943790221824</v>
      </c>
      <c r="F5" s="8">
        <f t="shared" ca="1" si="0"/>
        <v>8984.894379022182</v>
      </c>
      <c r="G5" s="8">
        <f t="shared" ca="1" si="1"/>
        <v>8584.894379022182</v>
      </c>
    </row>
    <row r="6" spans="1:10" x14ac:dyDescent="0.2">
      <c r="A6">
        <f t="shared" ref="A6:A44" si="2">A5+1</f>
        <v>3</v>
      </c>
      <c r="B6" s="8">
        <f ca="1">$O$28*_xll.RiskNormal(0,1)/8</f>
        <v>-3.8866009786478639E-2</v>
      </c>
      <c r="C6" s="8">
        <v>20</v>
      </c>
      <c r="D6" s="8">
        <f t="shared" ref="D6:D44" ca="1" si="3">EXP(B$2+C$2*LN(C6)+$D$2*LN(D5)+B6)</f>
        <v>937.27711945745409</v>
      </c>
      <c r="F6" s="8">
        <f t="shared" ca="1" si="0"/>
        <v>9572.7711945745414</v>
      </c>
      <c r="G6" s="8">
        <f t="shared" ca="1" si="1"/>
        <v>9172.7711945745414</v>
      </c>
    </row>
    <row r="7" spans="1:10" x14ac:dyDescent="0.2">
      <c r="A7">
        <f t="shared" si="2"/>
        <v>4</v>
      </c>
      <c r="B7" s="8">
        <f ca="1">$O$28*_xll.RiskNormal(0,1)/8</f>
        <v>7.8189209067853968E-2</v>
      </c>
      <c r="C7" s="8">
        <v>20</v>
      </c>
      <c r="D7" s="8">
        <f t="shared" ca="1" si="3"/>
        <v>1067.4087168730105</v>
      </c>
      <c r="F7" s="8">
        <f t="shared" ca="1" si="0"/>
        <v>10874.087168730104</v>
      </c>
      <c r="G7" s="8">
        <f t="shared" ca="1" si="1"/>
        <v>10474.087168730104</v>
      </c>
    </row>
    <row r="8" spans="1:10" x14ac:dyDescent="0.2">
      <c r="A8">
        <f t="shared" si="2"/>
        <v>5</v>
      </c>
      <c r="B8" s="8">
        <f ca="1">$O$28*_xll.RiskNormal(0,1)/8</f>
        <v>-1.6678580260065686E-2</v>
      </c>
      <c r="C8" s="8">
        <v>20</v>
      </c>
      <c r="D8" s="8">
        <f t="shared" ca="1" si="3"/>
        <v>996.37479698030324</v>
      </c>
      <c r="F8" s="8">
        <f t="shared" ca="1" si="0"/>
        <v>10163.747969803033</v>
      </c>
      <c r="G8" s="8">
        <f t="shared" ca="1" si="1"/>
        <v>9763.7479698030329</v>
      </c>
    </row>
    <row r="9" spans="1:10" x14ac:dyDescent="0.2">
      <c r="A9">
        <f t="shared" si="2"/>
        <v>6</v>
      </c>
      <c r="B9" s="8">
        <f ca="1">$O$28*_xll.RiskNormal(0,1)/8</f>
        <v>5.7639378054175072E-2</v>
      </c>
      <c r="C9" s="8">
        <v>20</v>
      </c>
      <c r="D9" s="8">
        <f t="shared" ca="1" si="3"/>
        <v>1058.5637325765958</v>
      </c>
      <c r="F9" s="8">
        <f t="shared" ca="1" si="0"/>
        <v>10785.637325765958</v>
      </c>
      <c r="G9" s="8">
        <f t="shared" ca="1" si="1"/>
        <v>10385.637325765958</v>
      </c>
    </row>
    <row r="10" spans="1:10" x14ac:dyDescent="0.2">
      <c r="A10">
        <f t="shared" si="2"/>
        <v>7</v>
      </c>
      <c r="B10" s="8">
        <f ca="1">$O$28*_xll.RiskNormal(0,1)/8</f>
        <v>-4.5375388147522733E-4</v>
      </c>
      <c r="C10" s="8">
        <v>20</v>
      </c>
      <c r="D10" s="8">
        <f t="shared" ca="1" si="3"/>
        <v>1010.9887881645044</v>
      </c>
      <c r="F10" s="8">
        <f t="shared" ca="1" si="0"/>
        <v>10309.887881645043</v>
      </c>
      <c r="G10" s="8">
        <f t="shared" ca="1" si="1"/>
        <v>9909.8878816450433</v>
      </c>
    </row>
    <row r="11" spans="1:10" x14ac:dyDescent="0.2">
      <c r="A11">
        <f t="shared" si="2"/>
        <v>8</v>
      </c>
      <c r="B11" s="8">
        <f ca="1">$O$28*_xll.RiskNormal(0,1)/8</f>
        <v>4.0285781303966151E-2</v>
      </c>
      <c r="C11" s="8">
        <v>20</v>
      </c>
      <c r="D11" s="8">
        <f t="shared" ca="1" si="3"/>
        <v>1043.3863729967413</v>
      </c>
      <c r="F11" s="8">
        <f t="shared" ca="1" si="0"/>
        <v>10633.863729967414</v>
      </c>
      <c r="G11" s="8">
        <f t="shared" ca="1" si="1"/>
        <v>10233.863729967414</v>
      </c>
    </row>
    <row r="12" spans="1:10" x14ac:dyDescent="0.2">
      <c r="A12">
        <f t="shared" si="2"/>
        <v>9</v>
      </c>
      <c r="B12" s="8">
        <f ca="1">$O$28*_xll.RiskNormal(0,1)/8</f>
        <v>-3.8544312841974189E-2</v>
      </c>
      <c r="C12" s="8">
        <v>20</v>
      </c>
      <c r="D12" s="8">
        <f t="shared" ca="1" si="3"/>
        <v>970.39700998513058</v>
      </c>
      <c r="F12" s="8">
        <f t="shared" ca="1" si="0"/>
        <v>9903.9700998513053</v>
      </c>
      <c r="G12" s="8">
        <f t="shared" ca="1" si="1"/>
        <v>9503.9700998513053</v>
      </c>
    </row>
    <row r="13" spans="1:10" x14ac:dyDescent="0.2">
      <c r="A13">
        <f t="shared" si="2"/>
        <v>10</v>
      </c>
      <c r="B13" s="8">
        <f ca="1">$O$28*_xll.RiskNormal(0,1)/8</f>
        <v>0.13920437661684806</v>
      </c>
      <c r="C13" s="8">
        <v>20</v>
      </c>
      <c r="D13" s="8">
        <f ca="1">EXP(B$2+C$2*LN(C13)+$D$2*LN(D12)+B13)</f>
        <v>1142.4720460123613</v>
      </c>
      <c r="F13" s="8">
        <f t="shared" ca="1" si="0"/>
        <v>11624.720460123612</v>
      </c>
      <c r="G13" s="8">
        <f t="shared" ca="1" si="1"/>
        <v>11224.720460123612</v>
      </c>
    </row>
    <row r="14" spans="1:10" x14ac:dyDescent="0.2">
      <c r="A14">
        <f t="shared" si="2"/>
        <v>11</v>
      </c>
      <c r="B14" s="8">
        <f ca="1">$O$28*_xll.RiskNormal(0,1)/8</f>
        <v>-2.3336915096450566E-2</v>
      </c>
      <c r="C14" s="8">
        <v>20</v>
      </c>
      <c r="D14" s="8">
        <f t="shared" ca="1" si="3"/>
        <v>1003.3074175993447</v>
      </c>
      <c r="F14" s="8">
        <f t="shared" ca="1" si="0"/>
        <v>10233.074175993446</v>
      </c>
      <c r="G14" s="8">
        <f t="shared" ca="1" si="1"/>
        <v>9833.0741759934463</v>
      </c>
    </row>
    <row r="15" spans="1:10" x14ac:dyDescent="0.2">
      <c r="A15">
        <f t="shared" si="2"/>
        <v>12</v>
      </c>
      <c r="B15" s="8">
        <f ca="1">$O$28*_xll.RiskNormal(0,1)/8</f>
        <v>-2.2083775959376214E-2</v>
      </c>
      <c r="C15" s="8">
        <v>20</v>
      </c>
      <c r="D15" s="8">
        <f t="shared" ca="1" si="3"/>
        <v>978.80446674345683</v>
      </c>
      <c r="F15" s="8">
        <f t="shared" ca="1" si="0"/>
        <v>9988.0446674345676</v>
      </c>
      <c r="G15" s="8">
        <f t="shared" ca="1" si="1"/>
        <v>9588.0446674345676</v>
      </c>
    </row>
    <row r="16" spans="1:10" x14ac:dyDescent="0.2">
      <c r="A16">
        <f t="shared" si="2"/>
        <v>13</v>
      </c>
      <c r="B16" s="8">
        <f ca="1">$O$28*_xll.RiskNormal(0,1)/8</f>
        <v>9.1122522772205769E-2</v>
      </c>
      <c r="C16" s="8">
        <v>20</v>
      </c>
      <c r="D16" s="8">
        <f t="shared" ca="1" si="3"/>
        <v>1090.7198007832246</v>
      </c>
      <c r="F16" s="8">
        <f t="shared" ca="1" si="0"/>
        <v>11107.198007832247</v>
      </c>
      <c r="G16" s="8">
        <f t="shared" ca="1" si="1"/>
        <v>10707.198007832247</v>
      </c>
    </row>
    <row r="17" spans="1:20" x14ac:dyDescent="0.2">
      <c r="A17">
        <f t="shared" si="2"/>
        <v>14</v>
      </c>
      <c r="B17" s="8">
        <f ca="1">$O$28*_xll.RiskNormal(0,1)/8</f>
        <v>-2.7751774936397144E-2</v>
      </c>
      <c r="C17" s="8">
        <v>20</v>
      </c>
      <c r="D17" s="8">
        <f t="shared" ca="1" si="3"/>
        <v>989.66952398408478</v>
      </c>
      <c r="F17" s="8">
        <f t="shared" ca="1" si="0"/>
        <v>10096.695239840848</v>
      </c>
      <c r="G17" s="8">
        <f t="shared" ca="1" si="1"/>
        <v>9696.6952398408484</v>
      </c>
    </row>
    <row r="18" spans="1:20" x14ac:dyDescent="0.2">
      <c r="A18">
        <f t="shared" si="2"/>
        <v>15</v>
      </c>
      <c r="B18" s="8">
        <f ca="1">$O$28*_xll.RiskNormal(0,1)/8</f>
        <v>1.5600138875407525E-2</v>
      </c>
      <c r="C18" s="8">
        <v>20</v>
      </c>
      <c r="D18" s="8">
        <f t="shared" ca="1" si="3"/>
        <v>1013.6151511047414</v>
      </c>
      <c r="F18" s="8">
        <f t="shared" ca="1" si="0"/>
        <v>10336.151511047414</v>
      </c>
      <c r="G18" s="8">
        <f t="shared" ca="1" si="1"/>
        <v>9936.1515110474138</v>
      </c>
    </row>
    <row r="19" spans="1:20" x14ac:dyDescent="0.2">
      <c r="A19">
        <f t="shared" si="2"/>
        <v>16</v>
      </c>
      <c r="B19" s="8">
        <f ca="1">$O$28*_xll.RiskNormal(0,1)/8</f>
        <v>6.7406492183899686E-2</v>
      </c>
      <c r="C19" s="8">
        <v>20</v>
      </c>
      <c r="D19" s="8">
        <f t="shared" ca="1" si="3"/>
        <v>1072.6273990188749</v>
      </c>
      <c r="F19" s="8">
        <f t="shared" ca="1" si="0"/>
        <v>10926.273990188749</v>
      </c>
      <c r="G19" s="8">
        <f t="shared" ca="1" si="1"/>
        <v>10526.273990188749</v>
      </c>
    </row>
    <row r="20" spans="1:20" x14ac:dyDescent="0.2">
      <c r="A20">
        <f t="shared" si="2"/>
        <v>17</v>
      </c>
      <c r="B20" s="8">
        <f ca="1">$O$28*_xll.RiskNormal(0,1)/8</f>
        <v>-2.3465375843048086E-2</v>
      </c>
      <c r="C20" s="8">
        <v>20</v>
      </c>
      <c r="D20" s="8">
        <f t="shared" ca="1" si="3"/>
        <v>990.60130098637751</v>
      </c>
      <c r="F20" s="8">
        <f t="shared" ca="1" si="0"/>
        <v>10106.013009863775</v>
      </c>
      <c r="G20" s="8">
        <f t="shared" ca="1" si="1"/>
        <v>9706.0130098637746</v>
      </c>
    </row>
    <row r="21" spans="1:20" x14ac:dyDescent="0.2">
      <c r="A21">
        <f t="shared" si="2"/>
        <v>18</v>
      </c>
      <c r="B21" s="8">
        <f ca="1">$O$28*_xll.RiskNormal(0,1)/8</f>
        <v>4.4562942855376979E-2</v>
      </c>
      <c r="C21" s="8">
        <v>20</v>
      </c>
      <c r="D21" s="8">
        <f t="shared" ca="1" si="3"/>
        <v>1043.5979539986449</v>
      </c>
      <c r="F21" s="8">
        <f t="shared" ca="1" si="0"/>
        <v>10635.979539986449</v>
      </c>
      <c r="G21" s="8">
        <f t="shared" ca="1" si="1"/>
        <v>10235.979539986449</v>
      </c>
    </row>
    <row r="22" spans="1:20" x14ac:dyDescent="0.2">
      <c r="A22">
        <f t="shared" si="2"/>
        <v>19</v>
      </c>
      <c r="B22" s="8">
        <f ca="1">$O$28*_xll.RiskNormal(0,1)/8</f>
        <v>-2.3375855928303879E-2</v>
      </c>
      <c r="C22" s="8">
        <v>20</v>
      </c>
      <c r="D22" s="8">
        <f t="shared" ca="1" si="3"/>
        <v>985.26859157680087</v>
      </c>
      <c r="F22" s="8">
        <f t="shared" ca="1" si="0"/>
        <v>10052.685915768008</v>
      </c>
      <c r="G22" s="8">
        <f t="shared" ca="1" si="1"/>
        <v>9652.6859157680083</v>
      </c>
    </row>
    <row r="23" spans="1:20" x14ac:dyDescent="0.2">
      <c r="A23">
        <f t="shared" si="2"/>
        <v>20</v>
      </c>
      <c r="B23" s="8">
        <f ca="1">$O$28*_xll.RiskNormal(0,1)/8</f>
        <v>-4.7814527104126758E-2</v>
      </c>
      <c r="C23" s="8">
        <v>20</v>
      </c>
      <c r="D23" s="8">
        <f t="shared" ca="1" si="3"/>
        <v>950.48516405984071</v>
      </c>
      <c r="F23" s="8">
        <f t="shared" ca="1" si="0"/>
        <v>9704.8516405984064</v>
      </c>
      <c r="G23" s="8">
        <f t="shared" ca="1" si="1"/>
        <v>9304.8516405984064</v>
      </c>
    </row>
    <row r="24" spans="1:20" x14ac:dyDescent="0.2">
      <c r="A24">
        <f t="shared" si="2"/>
        <v>21</v>
      </c>
      <c r="B24" s="8">
        <f ca="1">$O$28*_xll.RiskNormal(0,1)/8</f>
        <v>-0.17836812598091298</v>
      </c>
      <c r="C24" s="8">
        <v>20</v>
      </c>
      <c r="D24" s="8">
        <f t="shared" ca="1" si="3"/>
        <v>828.18007104937715</v>
      </c>
      <c r="F24" s="8">
        <f t="shared" ca="1" si="0"/>
        <v>8481.8007104937715</v>
      </c>
      <c r="G24" s="8">
        <f t="shared" ca="1" si="1"/>
        <v>8081.8007104937715</v>
      </c>
    </row>
    <row r="25" spans="1:20" x14ac:dyDescent="0.2">
      <c r="A25">
        <f t="shared" si="2"/>
        <v>22</v>
      </c>
      <c r="B25" s="8">
        <f ca="1">$O$28*_xll.RiskNormal(0,1)/8</f>
        <v>-1.6601880127871994E-2</v>
      </c>
      <c r="C25" s="8">
        <v>20</v>
      </c>
      <c r="D25" s="8">
        <f t="shared" ca="1" si="3"/>
        <v>947.14146532115103</v>
      </c>
      <c r="F25" s="8">
        <f t="shared" ca="1" si="0"/>
        <v>9671.4146532115101</v>
      </c>
      <c r="G25" s="8">
        <f t="shared" ca="1" si="1"/>
        <v>9271.4146532115101</v>
      </c>
    </row>
    <row r="26" spans="1:20" ht="26.25" thickBot="1" x14ac:dyDescent="0.25">
      <c r="A26">
        <f t="shared" si="2"/>
        <v>23</v>
      </c>
      <c r="B26" s="8">
        <f ca="1">$O$28*_xll.RiskNormal(0,1)/8</f>
        <v>-7.5908419256969116E-3</v>
      </c>
      <c r="C26" s="8">
        <v>20</v>
      </c>
      <c r="D26" s="8">
        <f t="shared" ca="1" si="3"/>
        <v>981.71699483412385</v>
      </c>
      <c r="F26" s="8">
        <f t="shared" ca="1" si="0"/>
        <v>10017.169948341238</v>
      </c>
      <c r="G26" s="8">
        <f t="shared" ca="1" si="1"/>
        <v>9617.1699483412376</v>
      </c>
      <c r="K26" s="2" t="s">
        <v>11</v>
      </c>
      <c r="L26" s="1" t="s">
        <v>12</v>
      </c>
      <c r="M26" s="1" t="s">
        <v>5</v>
      </c>
      <c r="N26" s="1" t="s">
        <v>6</v>
      </c>
      <c r="O26" s="1" t="s">
        <v>7</v>
      </c>
      <c r="P26" s="1" t="s">
        <v>8</v>
      </c>
      <c r="Q26" s="1" t="s">
        <v>9</v>
      </c>
      <c r="R26" s="1" t="s">
        <v>10</v>
      </c>
      <c r="S26" s="7" t="s">
        <v>20</v>
      </c>
      <c r="T26" s="7"/>
    </row>
    <row r="27" spans="1:20" ht="26.25" thickTop="1" x14ac:dyDescent="0.2">
      <c r="A27">
        <f t="shared" si="2"/>
        <v>24</v>
      </c>
      <c r="B27" s="8">
        <f ca="1">$O$28*_xll.RiskNormal(0,1)/8</f>
        <v>0.10693508448044092</v>
      </c>
      <c r="C27" s="8">
        <v>20</v>
      </c>
      <c r="D27" s="8">
        <f t="shared" ca="1" si="3"/>
        <v>1108.7626274920574</v>
      </c>
      <c r="F27" s="8">
        <f t="shared" ca="1" si="0"/>
        <v>11287.626274920574</v>
      </c>
      <c r="G27" s="8">
        <f t="shared" ca="1" si="1"/>
        <v>10887.626274920574</v>
      </c>
      <c r="K27" s="1" t="s">
        <v>13</v>
      </c>
      <c r="L27" s="3" t="s">
        <v>16</v>
      </c>
      <c r="M27" s="6" t="s">
        <v>15</v>
      </c>
      <c r="N27" s="3"/>
      <c r="O27" s="6" t="s">
        <v>17</v>
      </c>
      <c r="P27" s="3"/>
      <c r="Q27" s="3" t="s">
        <v>14</v>
      </c>
      <c r="R27" s="3" t="s">
        <v>14</v>
      </c>
      <c r="S27" s="3" t="s">
        <v>14</v>
      </c>
      <c r="T27" s="16"/>
    </row>
    <row r="28" spans="1:20" x14ac:dyDescent="0.2">
      <c r="A28">
        <f t="shared" si="2"/>
        <v>25</v>
      </c>
      <c r="B28" s="8">
        <f ca="1">$O$28*_xll.RiskNormal(0,1)/8</f>
        <v>3.6532246422659294E-2</v>
      </c>
      <c r="C28" s="8">
        <v>20</v>
      </c>
      <c r="D28" s="8">
        <f t="shared" ca="1" si="3"/>
        <v>1058.8476298722171</v>
      </c>
      <c r="F28" s="8">
        <f t="shared" ca="1" si="0"/>
        <v>10788.476298722171</v>
      </c>
      <c r="G28" s="8">
        <f t="shared" ca="1" si="1"/>
        <v>10388.476298722171</v>
      </c>
      <c r="K28" s="5" t="s">
        <v>30</v>
      </c>
      <c r="L28">
        <v>1000</v>
      </c>
      <c r="M28">
        <f ca="1">_xll.RiskBetaGeneral(3.6,1.2,-3,0,_xll.RiskLock(),_xll.RiskCollect())</f>
        <v>-0.75</v>
      </c>
      <c r="N28">
        <f ca="1">_xll.RiskUniform(0,1,_xll.RiskCollect(),_xll.RiskLock(),_xll.RiskStatic(0.5))</f>
        <v>0.5</v>
      </c>
      <c r="O28" s="18">
        <f ca="1">_xll.RiskChiSq(2,_xll.RiskStatic(2))</f>
        <v>0.5685147815670063</v>
      </c>
      <c r="P28" s="18">
        <f ca="1">_xll.RiskUniform(8,12,_xll.RiskStatic(10))</f>
        <v>8.8255990337498815</v>
      </c>
      <c r="Q28">
        <v>200</v>
      </c>
      <c r="R28" s="4">
        <v>0.01</v>
      </c>
      <c r="S28">
        <v>20</v>
      </c>
    </row>
    <row r="29" spans="1:20" x14ac:dyDescent="0.2">
      <c r="A29">
        <f t="shared" si="2"/>
        <v>26</v>
      </c>
      <c r="B29" s="8">
        <f ca="1">$O$28*_xll.RiskNormal(0,1)/8</f>
        <v>-0.1034767998552578</v>
      </c>
      <c r="C29" s="8">
        <v>20</v>
      </c>
      <c r="D29" s="8">
        <f t="shared" ca="1" si="3"/>
        <v>912.06815090529335</v>
      </c>
      <c r="F29" s="8">
        <f t="shared" ca="1" si="0"/>
        <v>9320.6815090529344</v>
      </c>
      <c r="G29" s="8">
        <f t="shared" ca="1" si="1"/>
        <v>8920.6815090529344</v>
      </c>
      <c r="K29" s="5" t="s">
        <v>29</v>
      </c>
      <c r="L29">
        <v>1000</v>
      </c>
      <c r="M29">
        <v>-0.5</v>
      </c>
      <c r="N29">
        <v>0.5</v>
      </c>
      <c r="O29">
        <v>2</v>
      </c>
      <c r="P29">
        <v>0.5</v>
      </c>
    </row>
    <row r="30" spans="1:20" x14ac:dyDescent="0.2">
      <c r="A30">
        <f t="shared" si="2"/>
        <v>27</v>
      </c>
      <c r="B30" s="8">
        <f ca="1">$O$28*_xll.RiskNormal(0,1)/8</f>
        <v>2.5894214769324811E-2</v>
      </c>
      <c r="C30" s="8">
        <v>20</v>
      </c>
      <c r="D30" s="8">
        <f t="shared" ca="1" si="3"/>
        <v>1007.5141927168494</v>
      </c>
      <c r="F30" s="8">
        <f t="shared" ca="1" si="0"/>
        <v>10275.141927168494</v>
      </c>
      <c r="G30" s="8">
        <f t="shared" ca="1" si="1"/>
        <v>9875.1419271684936</v>
      </c>
    </row>
    <row r="31" spans="1:20" x14ac:dyDescent="0.2">
      <c r="A31">
        <f t="shared" si="2"/>
        <v>28</v>
      </c>
      <c r="B31" s="8">
        <f ca="1">$O$28*_xll.RiskNormal(0,1)/8</f>
        <v>-3.7303117996452223E-2</v>
      </c>
      <c r="C31" s="8">
        <v>20</v>
      </c>
      <c r="D31" s="8">
        <f t="shared" ca="1" si="3"/>
        <v>964.82755061764658</v>
      </c>
      <c r="F31" s="8">
        <f t="shared" ca="1" si="0"/>
        <v>9848.2755061764656</v>
      </c>
      <c r="G31" s="8">
        <f t="shared" ca="1" si="1"/>
        <v>9448.2755061764656</v>
      </c>
    </row>
    <row r="32" spans="1:20" x14ac:dyDescent="0.2">
      <c r="A32">
        <f t="shared" si="2"/>
        <v>29</v>
      </c>
      <c r="B32" s="8">
        <f ca="1">$O$28*_xll.RiskNormal(0,1)/8</f>
        <v>2.5330315548440167E-2</v>
      </c>
      <c r="C32" s="8">
        <v>20</v>
      </c>
      <c r="D32" s="8">
        <f t="shared" ca="1" si="3"/>
        <v>1018.3351989887511</v>
      </c>
      <c r="F32" s="8">
        <f t="shared" ca="1" si="0"/>
        <v>10383.351989887511</v>
      </c>
      <c r="G32" s="8">
        <f t="shared" ca="1" si="1"/>
        <v>9983.3519898875111</v>
      </c>
      <c r="H32">
        <f t="shared" ref="H32:H44" ca="1" si="4">G32/(1+$R$28)^(A32-29)</f>
        <v>9983.3519898875111</v>
      </c>
      <c r="I32">
        <f>(1000*C32-($G$2+1000*10))/(1+$R$28)^(A32-29)</f>
        <v>9800</v>
      </c>
    </row>
    <row r="33" spans="1:13" x14ac:dyDescent="0.2">
      <c r="A33">
        <f t="shared" si="2"/>
        <v>30</v>
      </c>
      <c r="B33" s="8">
        <f ca="1">$O$28*_xll.RiskNormal(0,1)/8</f>
        <v>0.1605965725224264</v>
      </c>
      <c r="C33" s="8">
        <v>20</v>
      </c>
      <c r="D33" s="8">
        <f t="shared" ca="1" si="3"/>
        <v>1178.4858066234813</v>
      </c>
      <c r="F33" s="8">
        <f t="shared" ca="1" si="0"/>
        <v>11984.858066234812</v>
      </c>
      <c r="G33" s="8">
        <f t="shared" ca="1" si="1"/>
        <v>11584.858066234812</v>
      </c>
      <c r="H33">
        <f t="shared" ca="1" si="4"/>
        <v>11470.156501222586</v>
      </c>
      <c r="I33">
        <f t="shared" ref="I33:I44" si="5">(1000*C33-($G$2+1000*10))/(1+$R$28)^(A33-29)</f>
        <v>9702.9702970297021</v>
      </c>
      <c r="M33" s="5" t="s">
        <v>16</v>
      </c>
    </row>
    <row r="34" spans="1:13" x14ac:dyDescent="0.2">
      <c r="A34">
        <f t="shared" si="2"/>
        <v>31</v>
      </c>
      <c r="B34" s="8">
        <f ca="1">$O$28*_xll.RiskNormal(0,1)/8</f>
        <v>9.6870398501601687E-2</v>
      </c>
      <c r="C34" s="8">
        <v>20</v>
      </c>
      <c r="D34" s="8">
        <f t="shared" ca="1" si="3"/>
        <v>1138.5055467004447</v>
      </c>
      <c r="F34" s="8">
        <f t="shared" ca="1" si="0"/>
        <v>11585.055467004448</v>
      </c>
      <c r="G34" s="8">
        <f t="shared" ca="1" si="1"/>
        <v>11185.055467004448</v>
      </c>
      <c r="H34">
        <f t="shared" ca="1" si="4"/>
        <v>10964.665686701743</v>
      </c>
      <c r="I34">
        <f t="shared" si="5"/>
        <v>9606.9012841878248</v>
      </c>
    </row>
    <row r="35" spans="1:13" x14ac:dyDescent="0.2">
      <c r="A35">
        <f t="shared" si="2"/>
        <v>32</v>
      </c>
      <c r="B35" s="8">
        <f ca="1">$O$28*_xll.RiskNormal(0,1)/8</f>
        <v>-4.3777264791697607E-2</v>
      </c>
      <c r="C35" s="8">
        <v>20</v>
      </c>
      <c r="D35" s="8">
        <f t="shared" ca="1" si="3"/>
        <v>982.32411497418195</v>
      </c>
      <c r="F35" s="8">
        <f t="shared" ca="1" si="0"/>
        <v>10023.24114974182</v>
      </c>
      <c r="G35" s="8">
        <f t="shared" ca="1" si="1"/>
        <v>9623.2411497418198</v>
      </c>
      <c r="H35">
        <f t="shared" ca="1" si="4"/>
        <v>9340.2230510713089</v>
      </c>
      <c r="I35">
        <f t="shared" si="5"/>
        <v>9511.7834496909163</v>
      </c>
    </row>
    <row r="36" spans="1:13" x14ac:dyDescent="0.2">
      <c r="A36">
        <f t="shared" si="2"/>
        <v>33</v>
      </c>
      <c r="B36" s="8">
        <f ca="1">$O$28*_xll.RiskNormal(0,1)/8</f>
        <v>-0.10762648032246451</v>
      </c>
      <c r="C36" s="8">
        <v>20</v>
      </c>
      <c r="D36" s="8">
        <f t="shared" ca="1" si="3"/>
        <v>894.76579712345517</v>
      </c>
      <c r="F36" s="8">
        <f t="shared" ca="1" si="0"/>
        <v>9147.657971234552</v>
      </c>
      <c r="G36" s="8">
        <f t="shared" ca="1" si="1"/>
        <v>8747.657971234552</v>
      </c>
      <c r="H36">
        <f t="shared" ca="1" si="4"/>
        <v>8406.3273706148339</v>
      </c>
      <c r="I36">
        <f t="shared" si="5"/>
        <v>9417.6073759315987</v>
      </c>
    </row>
    <row r="37" spans="1:13" x14ac:dyDescent="0.2">
      <c r="A37">
        <f t="shared" si="2"/>
        <v>34</v>
      </c>
      <c r="B37" s="8">
        <f ca="1">$O$28*_xll.RiskNormal(0,1)/8</f>
        <v>-1.0154013291976459E-2</v>
      </c>
      <c r="C37" s="8">
        <v>20</v>
      </c>
      <c r="D37" s="8">
        <f t="shared" ca="1" si="3"/>
        <v>968.12635507625794</v>
      </c>
      <c r="F37" s="8">
        <f t="shared" ca="1" si="0"/>
        <v>9881.2635507625801</v>
      </c>
      <c r="G37" s="8">
        <f t="shared" ca="1" si="1"/>
        <v>9481.2635507625801</v>
      </c>
      <c r="H37">
        <f t="shared" ca="1" si="4"/>
        <v>9021.0969437071235</v>
      </c>
      <c r="I37">
        <f t="shared" si="5"/>
        <v>9324.3637385461388</v>
      </c>
    </row>
    <row r="38" spans="1:13" x14ac:dyDescent="0.2">
      <c r="A38">
        <f t="shared" si="2"/>
        <v>35</v>
      </c>
      <c r="B38" s="8">
        <f ca="1">$O$28*_xll.RiskNormal(0,1)/8</f>
        <v>-6.6824289827253427E-2</v>
      </c>
      <c r="C38" s="8">
        <v>20</v>
      </c>
      <c r="D38" s="8">
        <f t="shared" ca="1" si="3"/>
        <v>929.31936771289782</v>
      </c>
      <c r="F38" s="8">
        <f t="shared" ca="1" si="0"/>
        <v>9493.1936771289784</v>
      </c>
      <c r="G38" s="8">
        <f t="shared" ca="1" si="1"/>
        <v>9093.1936771289784</v>
      </c>
      <c r="H38">
        <f t="shared" ca="1" si="4"/>
        <v>8566.1997767830326</v>
      </c>
      <c r="I38">
        <f t="shared" si="5"/>
        <v>9232.0433054912246</v>
      </c>
    </row>
    <row r="39" spans="1:13" x14ac:dyDescent="0.2">
      <c r="A39">
        <f t="shared" si="2"/>
        <v>36</v>
      </c>
      <c r="B39" s="8">
        <f ca="1">$O$28*_xll.RiskNormal(0,1)/8</f>
        <v>-8.609554121075221E-4</v>
      </c>
      <c r="C39" s="8">
        <v>20</v>
      </c>
      <c r="D39" s="8">
        <f t="shared" ca="1" si="3"/>
        <v>984.59831786713607</v>
      </c>
      <c r="F39" s="8">
        <f t="shared" ca="1" si="0"/>
        <v>10045.98317867136</v>
      </c>
      <c r="G39" s="8">
        <f t="shared" ca="1" si="1"/>
        <v>9645.9831786713603</v>
      </c>
      <c r="H39">
        <f t="shared" ca="1" si="4"/>
        <v>8996.982666148102</v>
      </c>
      <c r="I39">
        <f t="shared" si="5"/>
        <v>9140.6369361299276</v>
      </c>
    </row>
    <row r="40" spans="1:13" x14ac:dyDescent="0.2">
      <c r="A40">
        <f t="shared" si="2"/>
        <v>37</v>
      </c>
      <c r="B40" s="8">
        <f ca="1">$O$28*_xll.RiskNormal(0,1)/8</f>
        <v>3.51653933866206E-2</v>
      </c>
      <c r="C40" s="8">
        <v>20</v>
      </c>
      <c r="D40" s="8">
        <f t="shared" ca="1" si="3"/>
        <v>1032.5805830717211</v>
      </c>
      <c r="F40" s="8">
        <f t="shared" ca="1" si="0"/>
        <v>10525.80583071721</v>
      </c>
      <c r="G40" s="8">
        <f t="shared" ca="1" si="1"/>
        <v>10125.80583071721</v>
      </c>
      <c r="H40">
        <f t="shared" ca="1" si="4"/>
        <v>9351.0117987809153</v>
      </c>
      <c r="I40">
        <f t="shared" si="5"/>
        <v>9050.1355803266597</v>
      </c>
    </row>
    <row r="41" spans="1:13" x14ac:dyDescent="0.2">
      <c r="A41">
        <f t="shared" si="2"/>
        <v>38</v>
      </c>
      <c r="B41" s="8">
        <f ca="1">$O$28*_xll.RiskNormal(0,1)/8</f>
        <v>-3.3558369943058691E-2</v>
      </c>
      <c r="C41" s="8">
        <v>20</v>
      </c>
      <c r="D41" s="8">
        <f t="shared" ca="1" si="3"/>
        <v>973.21899315939629</v>
      </c>
      <c r="F41" s="8">
        <f t="shared" ca="1" si="0"/>
        <v>9932.1899315939627</v>
      </c>
      <c r="G41" s="8">
        <f t="shared" ca="1" si="1"/>
        <v>9532.1899315939627</v>
      </c>
      <c r="H41">
        <f t="shared" ca="1" si="4"/>
        <v>8715.6608666750908</v>
      </c>
      <c r="I41">
        <f t="shared" si="5"/>
        <v>8960.5302775511464</v>
      </c>
    </row>
    <row r="42" spans="1:13" x14ac:dyDescent="0.2">
      <c r="A42">
        <f t="shared" si="2"/>
        <v>39</v>
      </c>
      <c r="B42" s="8">
        <f ca="1">$O$28*_xll.RiskNormal(0,1)/8</f>
        <v>0.13116522592984273</v>
      </c>
      <c r="C42" s="8">
        <v>20</v>
      </c>
      <c r="D42" s="8">
        <f t="shared" ca="1" si="3"/>
        <v>1133.9827522296671</v>
      </c>
      <c r="F42" s="8">
        <f t="shared" ca="1" si="0"/>
        <v>11539.827522296671</v>
      </c>
      <c r="G42" s="8">
        <f t="shared" ca="1" si="1"/>
        <v>11139.827522296671</v>
      </c>
      <c r="H42">
        <f t="shared" ca="1" si="4"/>
        <v>10084.740533465032</v>
      </c>
      <c r="I42">
        <f t="shared" si="5"/>
        <v>8871.8121559912342</v>
      </c>
    </row>
    <row r="43" spans="1:13" x14ac:dyDescent="0.2">
      <c r="A43">
        <f t="shared" si="2"/>
        <v>40</v>
      </c>
      <c r="B43" s="8">
        <f ca="1">$O$28*_xll.RiskNormal(0,1)/8</f>
        <v>4.6593210192553046E-2</v>
      </c>
      <c r="C43" s="8">
        <v>20</v>
      </c>
      <c r="D43" s="8">
        <f t="shared" ca="1" si="3"/>
        <v>1074.3764097321455</v>
      </c>
      <c r="F43" s="8">
        <f t="shared" ca="1" si="0"/>
        <v>10943.764097321455</v>
      </c>
      <c r="G43" s="8">
        <f t="shared" ca="1" si="1"/>
        <v>10543.764097321455</v>
      </c>
      <c r="H43">
        <f t="shared" ca="1" si="4"/>
        <v>9450.6258323419315</v>
      </c>
      <c r="I43">
        <f t="shared" si="5"/>
        <v>8783.9724316744905</v>
      </c>
    </row>
    <row r="44" spans="1:13" x14ac:dyDescent="0.2">
      <c r="A44">
        <f t="shared" si="2"/>
        <v>41</v>
      </c>
      <c r="B44" s="8">
        <f ca="1">$O$28*_xll.RiskNormal(0,1)/8</f>
        <v>-0.11442829013317564</v>
      </c>
      <c r="C44" s="8">
        <v>20</v>
      </c>
      <c r="D44" s="8">
        <f t="shared" ca="1" si="3"/>
        <v>904.76484549887948</v>
      </c>
      <c r="F44" s="8">
        <f t="shared" ca="1" si="0"/>
        <v>9247.6484549887955</v>
      </c>
      <c r="G44" s="8">
        <f t="shared" ca="1" si="1"/>
        <v>8847.6484549887955</v>
      </c>
      <c r="H44">
        <f t="shared" ca="1" si="4"/>
        <v>7851.8387667982406</v>
      </c>
      <c r="I44">
        <f t="shared" si="5"/>
        <v>8697.0024075985057</v>
      </c>
    </row>
    <row r="45" spans="1:13" x14ac:dyDescent="0.2">
      <c r="C45" s="17"/>
      <c r="F45" s="17"/>
      <c r="G45" s="17"/>
      <c r="H45" s="1"/>
      <c r="I45" s="1"/>
    </row>
    <row r="46" spans="1:13" ht="25.5" x14ac:dyDescent="0.2">
      <c r="A46" s="10" t="s">
        <v>38</v>
      </c>
      <c r="B46" s="8">
        <f ca="1">_xll.RiskOutput("Stdddev")+STDEV(B3:B44)</f>
        <v>7.2320457092282478E-2</v>
      </c>
      <c r="C46" s="10" t="s">
        <v>60</v>
      </c>
      <c r="D46" s="8">
        <f ca="1">_xll.RiskOutput("Average demand")+AVERAGE(D3:D44)</f>
        <v>998.38794394053605</v>
      </c>
      <c r="E46" s="10" t="s">
        <v>62</v>
      </c>
      <c r="F46" s="8">
        <f ca="1">G$2+H$2*MIN(D46,$J$2)</f>
        <v>10183.87943940536</v>
      </c>
      <c r="G46" s="9" t="s">
        <v>63</v>
      </c>
      <c r="H46">
        <f ca="1">_xll.RiskOutput()+SUM(H32:H44)</f>
        <v>122202.88178419745</v>
      </c>
      <c r="I46">
        <f>_xll.RiskOutput()+SUM(I32:I44)</f>
        <v>120099.7592401494</v>
      </c>
    </row>
    <row r="47" spans="1:13" ht="25.5" x14ac:dyDescent="0.2">
      <c r="C47" s="10" t="s">
        <v>61</v>
      </c>
      <c r="D47" s="8">
        <f ca="1">_xll.RiskOutput("STddev")+STDEV(D3:D44)</f>
        <v>90.37398635863741</v>
      </c>
      <c r="E47" s="10" t="s">
        <v>65</v>
      </c>
      <c r="F47" s="8">
        <f ca="1">_xll.RiskOutput("STddev")+STDEV(F3:F44)</f>
        <v>903.73986358637421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RiskSerializationData</vt:lpstr>
      <vt:lpstr>NPV Model</vt:lpstr>
      <vt:lpstr>Instructions</vt:lpstr>
      <vt:lpstr>NormalRandomNos</vt:lpstr>
      <vt:lpstr>@risk model</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Fyldes</dc:creator>
  <cp:lastModifiedBy>Fildes, Robert</cp:lastModifiedBy>
  <dcterms:created xsi:type="dcterms:W3CDTF">2011-03-09T11:46:17Z</dcterms:created>
  <dcterms:modified xsi:type="dcterms:W3CDTF">2012-08-23T09:57:28Z</dcterms:modified>
</cp:coreProperties>
</file>